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.7" sheetId="4" r:id="rId4"/>
    <sheet name="SO 401" sheetId="5" r:id="rId5"/>
    <sheet name="SO 403" sheetId="6" r:id="rId6"/>
    <sheet name="SO 801" sheetId="7" r:id="rId7"/>
  </sheets>
  <definedNames/>
  <calcPr fullCalcOnLoad="1"/>
</workbook>
</file>

<file path=xl/sharedStrings.xml><?xml version="1.0" encoding="utf-8"?>
<sst xmlns="http://schemas.openxmlformats.org/spreadsheetml/2006/main" count="1350" uniqueCount="428">
  <si>
    <t>Firma: AFRY CZ s.r.o.</t>
  </si>
  <si>
    <t>Soupis objektů s DPH</t>
  </si>
  <si>
    <t>Stavba: 2017/0137 - Rekonstrukce ulice Podůlší II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</si>
  <si>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</si>
  <si>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</si>
  <si>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</si>
  <si>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</si>
  <si>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</si>
  <si>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</si>
  <si>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</si>
  <si>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</si>
  <si>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</si>
  <si>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</si>
  <si>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</si>
  <si>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</si>
  <si>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2017/0137</t>
  </si>
  <si>
    <t>Rekonstrukce ulice Podůlší II</t>
  </si>
  <si>
    <t>O</t>
  </si>
  <si>
    <t>Rozpočet:</t>
  </si>
  <si>
    <t>Zatřídění JKSO:</t>
  </si>
  <si>
    <t>0,00</t>
  </si>
  <si>
    <t>15,00</t>
  </si>
  <si>
    <t>21,00</t>
  </si>
  <si>
    <t>3</t>
  </si>
  <si>
    <t>2</t>
  </si>
  <si>
    <t>SO 000</t>
  </si>
  <si>
    <t>Všeobecné konstrukce a práce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</si>
  <si>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</si>
  <si>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</si>
  <si>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</si>
  <si>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</si>
  <si>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</si>
  <si>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</si>
  <si>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</si>
  <si>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</si>
  <si>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</si>
  <si>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</si>
  <si>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</si>
  <si>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</si>
  <si>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</si>
  <si>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</si>
  <si>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</si>
  <si>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</si>
  <si>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</si>
  <si>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</si>
  <si>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P</t>
  </si>
  <si>
    <t>02620</t>
  </si>
  <si>
    <t/>
  </si>
  <si>
    <t>ZKOUŠENÍ KONSTRUKCÍ A PRACÍ NEZÁVISLOU ZKUŠEBNOU</t>
  </si>
  <si>
    <t>KPL</t>
  </si>
  <si>
    <t>PP</t>
  </si>
  <si>
    <t>Statické zatěžovací zkoušky pro zjištění únosnosti podloží  dle pokynu TDI</t>
  </si>
  <si>
    <t>VV</t>
  </si>
  <si>
    <t>2=2.000 [A] 
Celkem: A=2.000 [B]</t>
  </si>
  <si>
    <t>TS</t>
  </si>
  <si>
    <t>zahrnuje veškeré náklady spojené s objednatelem požadovanými zkouškami</t>
  </si>
  <si>
    <t>02710</t>
  </si>
  <si>
    <t>POMOC PRÁCE ZŘÍZ NEBO ZAJIŠŤ OBJÍŽĎKY A PŘÍSTUP CESTY</t>
  </si>
  <si>
    <t>DIO v průběhu celé stavby včetně odsouhlasení PD podle příslušné legislativy pro všechny SO stavby a v souladu s odsouhlaseným harmonogramem stavebních prací včetně instalace, udržby a demontáže DZ pro jednotlivé etapy stavebních prací</t>
  </si>
  <si>
    <t>1=1.000 [A] 
Celkem: A=1.000 [B]</t>
  </si>
  <si>
    <t>zahrnuje veškeré náklady spojené s objednatelem požadovanými zařízeními</t>
  </si>
  <si>
    <t>zahrnuje veškeré náklady spojené s objednatelem požadovanými pracemi</t>
  </si>
  <si>
    <t>02910</t>
  </si>
  <si>
    <t>OSTATNÍ POŽADAVKY - ZEMĚMĚŘIČSKÁ MĚŘENÍ</t>
  </si>
  <si>
    <t>Geodetická činnost před výstavbou, v průběhu provádění stavebních prací (geodet zhotovitele stavby) včetně vytyčení stavby a skutečného zjištění průběhu inženýrských sítí. Součástí je vybudování potřebné vytyčovací sítě.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</si>
  <si>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</si>
  <si>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</si>
  <si>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</si>
  <si>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Zeměření stavby po dokončení prací. 
Bude sloužit jako podklad pro DSPS</t>
  </si>
  <si>
    <t>02943</t>
  </si>
  <si>
    <t>OSTATNÍ POŽADAVKY - VYPRACOVÁNÍ RDS</t>
  </si>
  <si>
    <t>Realizační dokumentace stavby (dále jen „RDS“) dle kap. 11 Směrnice pro dokumentaci staveb pozemních komunikací (SDS PK) (2/2007), vč. dodatku č. 1 (12/2009) - Prováděcí dokumentace zhotovovacích prací dle čl. 11.4.2.1 SDS PK v rozsahu dle kap. 6 Technických kvalitativních podmínek pro dokumentaci staveb pozemních komunikací (TKP-D) (8/2006), příloha č. 5. Součástí je předání dokumentace v tištěné podobě a předání 1 x v elektronické podobě (rozsah a uspořádání odpovídající podobě tištěné) v uzavřeném (PDF) a otevřeném formátu (DWG, XLS, DOC, apod.).</t>
  </si>
  <si>
    <t>7</t>
  </si>
  <si>
    <t>02944</t>
  </si>
  <si>
    <t>OSTAT POŽADAVKY - DOKUMENTACE SKUTEČ PROVEDENÍ V DIGIT FORMĚ</t>
  </si>
  <si>
    <t>Dokumentace skutečného provedení stavby ve smyslu § 125 odst. 6 stavebního zákona, dle kap. 12 Směrnice pro dokumentaci staveb pozemních komunikací (SDS PK) (2/2007),  vč. dodatku č. 1 (12/2009) v rozsahu dle kap. 6 Technických kvalitativních podmínek pro dokumentaci staveb pozemních komunikací (TKP-D) (8/2006), příloha č. 6. Součástí je předání dokumentace v tištěné podobě a předání 1 x v digitální podobě (rozsah a uspořádání odpovídající podobě tištěné) v uzavřeném (PDF) a otevřeném formátu (DWG, XLS, DOC, apod.).</t>
  </si>
  <si>
    <t>8</t>
  </si>
  <si>
    <t>02945</t>
  </si>
  <si>
    <t>OSTAT POŽADAVKY - GEOMETRICKÝ PLÁN</t>
  </si>
  <si>
    <t>Geodetické zaměření skutečného provedení stavby vložené na podkladu katastrální mapy, v případě zásahu do cizích pozemků Geometrický plán potvrzený katastrálním úřadem. (Zajištění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investora). 
Čerpáno na pokyn TDI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</si>
  <si>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</si>
  <si>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KUS</t>
  </si>
  <si>
    <t>03100</t>
  </si>
  <si>
    <t>ZAŘÍZENÍ STAVENIŠTĚ - ZŘÍZENÍ, PROVOZ, DEMONTÁŽ</t>
  </si>
  <si>
    <t>Náklady na úmístění stavby:                                                      
Technická specifikace: Kompletní zařízení staveniště pro celou stavbu  včetně zajištění potřebných povolení a rozhodnutí.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</si>
  <si>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</si>
  <si>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SO 001</t>
  </si>
  <si>
    <t>Příprava staveniště</t>
  </si>
  <si>
    <t>014102</t>
  </si>
  <si>
    <t>POPLATKY ZA SKLÁDKU</t>
  </si>
  <si>
    <t>T</t>
  </si>
  <si>
    <t>ŽB konstrukce (2,5 t/m3)</t>
  </si>
  <si>
    <t>96711: 1,19=1.190 [A] 
Celkem: A*2,5=2.975 [B]</t>
  </si>
  <si>
    <t>zahrnuje veškeré poplatky provozovateli skládky související s uložením odpadu na skládce.</t>
  </si>
  <si>
    <t>Zemní práce</t>
  </si>
  <si>
    <t>M2</t>
  </si>
  <si>
    <t>Ostatní konstrukce a práce</t>
  </si>
  <si>
    <t>96711</t>
  </si>
  <si>
    <t>VYBOURÁNÍ ČÁSTÍ KONSTRUKCÍ Z BETON DÍLCŮ</t>
  </si>
  <si>
    <t>M3</t>
  </si>
  <si>
    <t>Vybourání zídky bet. prefabrikát  
Plocha odečtena digitálně ze situace</t>
  </si>
  <si>
    <t>1,19=1.190 [A] 
Celkem: A=1.190 [B]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</si>
  <si>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</si>
  <si>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101.7</t>
  </si>
  <si>
    <t>Podůlší II</t>
  </si>
  <si>
    <t>Zemina (2,0 t/m3)</t>
  </si>
  <si>
    <t>11130: 372,42*0,15=55.863 [A] 
12373.1: 181,71=181.710 [B] 
12373.2: 70,42=70.420 [C] Čerpáno na pokyn TDI 
212645: 22,11=22.110 [D] 
Celkem: (A+B+C+D)*2,0=660.206 [E]</t>
  </si>
  <si>
    <t>Sypké vozovkové vrstvy (1,9 t/m3) 
K položce 11332</t>
  </si>
  <si>
    <t>Pod dlažbou: 6,21*0,18=1.118 [A] 
Vozovka ŠD: 28,84*0,1=2.884 [B] 
Vozovka asf: 24,48*0,26=6.365 [C] 
Celkem: (A+B+C)*1,9=19.697 [D]</t>
  </si>
  <si>
    <t>Živičné vrstvy (2,4 t/m3)</t>
  </si>
  <si>
    <t>11343: 24,48*0,1=2.448 [A] 
Celkem: A*2,4=5.875 [B]</t>
  </si>
  <si>
    <t>Betonové konstrukce (2,3 t/m3)</t>
  </si>
  <si>
    <t>96615: 3,3*0,1=0.330 [A] 
Celkem: A*2,3=0.759 [B]</t>
  </si>
  <si>
    <t>Betonová dlažba (2,0 t/m3)</t>
  </si>
  <si>
    <t>11348: 6,21*0,06=0.373 [A] 
Celkem: A*2,0=0.746 [B]</t>
  </si>
  <si>
    <t>Kamenné obruby (2,6 t/m3)</t>
  </si>
  <si>
    <t>11355: (9,42+1)*0,15*0,15=0.234 [A] 
Celkem: A*2,6=0.608 [B]</t>
  </si>
  <si>
    <t>11130</t>
  </si>
  <si>
    <t>SEJMUTÍ DRNU</t>
  </si>
  <si>
    <t>Sejmutí drnů tl. 150 mm vč. odvozu a uložení na skládku určenou zhotovitelem 
Poplatek za ksládku uveden v položce 014102.1 
Plocha odečtena digitálně ze situace</t>
  </si>
  <si>
    <t>372,42=372.420 [A] 
Celkem: A=372.420 [B]</t>
  </si>
  <si>
    <t>včetně vodorovné dopravy  a uložení na skládku</t>
  </si>
  <si>
    <t>11332</t>
  </si>
  <si>
    <t>ODSTRANĚNÍ PODKLADŮ ZPEVNĚNÝCH PLOCH Z KAMENIVA NESTMELENÉHO</t>
  </si>
  <si>
    <t>Odstranění konstrukcí ze ŠD vč. odvozu a uložení na skládku určenou zhotovitelem 
Poplatek za skládku uveden v položce 014102.2</t>
  </si>
  <si>
    <t>Pod dlažbou: 6,21*0,18=1.118 [A] 
Vozovka ŠD: 28,84*0,1=2.884 [B] 
Vozovka asf: 24,48*0,26=6.365 [C] 
Celkem: A+B+C=10.367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</si>
  <si>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</si>
  <si>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</t>
  </si>
  <si>
    <t>ODSTRAN KRYTU ZPEVNĚNÝCH PLOCH S ASFALT POJIVEM VČET PODKLADU</t>
  </si>
  <si>
    <t>Vybourání vozovky vč. odvozu a uložení na skládku určenou zhotovitelem 
Poplatek za skládku uveden v položce 014102.3</t>
  </si>
  <si>
    <t>24,48*0,1=2.448 [A] 
Celkem: A=2.448 [B]</t>
  </si>
  <si>
    <t>11348</t>
  </si>
  <si>
    <t>ODSTRANĚNÍ KRYTU ZPEVNĚNÝCH PLOCH Z DLAŽDIC VČETNĚ PODKLADU</t>
  </si>
  <si>
    <t>Odstranění zámkové dlažby vč. odvozu a uložení na skládku určenou zhotovitelem 
Poplatek za skládku uveden v položce 014102.5 
Plocha odečtna digitálně ze situace</t>
  </si>
  <si>
    <t>6,21=6.210 [A] 
Celkem: A=6.210 [B]</t>
  </si>
  <si>
    <t>11</t>
  </si>
  <si>
    <t>11355</t>
  </si>
  <si>
    <t>ODSTRANĚNÍ OBRUB Z DLAŽEBNÍCH KOSTEK JEDNODUCHÝCH</t>
  </si>
  <si>
    <t>M</t>
  </si>
  <si>
    <t>Odstranění obrub z kamenných koste vč. odvozu a uložení na skládku určenou zhotovitelem 
Poplatek za skládku uveden v položce 014102.7 
Délka odečtena digitálně ze situace</t>
  </si>
  <si>
    <t>9,42+1=10.420 [A] 
Celkem: A=10.420 [B]</t>
  </si>
  <si>
    <t>12</t>
  </si>
  <si>
    <t>12373</t>
  </si>
  <si>
    <t>ODKOP PRO SPOD STAVBU SILNIC A ŽELEZNIC TŘ. I</t>
  </si>
  <si>
    <t>vč. odvozu na skládku určenou zhotovitelem 
Uložení v položce 17120, poplatek za skládku uveden v položce 014102.1 
Plocha odečtena digitálně ze situace a řezů</t>
  </si>
  <si>
    <t>181,71=181.710 [A] 
Celkem: A=181.710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</si>
  <si>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</si>
  <si>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</si>
  <si>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Výkop pro sanaci aktivní zóny vč. odvozu na skládku určenou zhotovitelem 
Uložená výkopku na skládku v položce 171120, Poplatek za skládku uveden v položce 014102.1 
Čerpáno na pokyn TDI 
Plocha odečtena digitálně ze situace</t>
  </si>
  <si>
    <t>469,48*0,15=70.422 [A] 
Celkem: A=70.422 [B]</t>
  </si>
  <si>
    <t>14</t>
  </si>
  <si>
    <t>17120</t>
  </si>
  <si>
    <t>ULOŽENÍ SYPANINY DO NÁSYPŮ A NA SKLÁDKY BEZ ZHUTNĚNÍ</t>
  </si>
  <si>
    <t>Uložení výkopku na skládku</t>
  </si>
  <si>
    <t>12373.1: 181,71=181.710 [B] 
12373.2: 70,42=70.420 [C] Čerpáno na pokyn TDI 
Celkem: B+C=252.130 [D]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</si>
  <si>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</si>
  <si>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</si>
  <si>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17180</t>
  </si>
  <si>
    <t>ULOŽENÍ SYPANINY DO NÁSYPŮ Z NAKUPOVANÝCH MATERIÁLŮ</t>
  </si>
  <si>
    <t>Dosypávky z vhodné zeminy 
Plocha odečtena digitálně ze situace a řezů</t>
  </si>
  <si>
    <t>0,56=0.560 [A] 
Celkem: A=0.560 [B]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</si>
  <si>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</si>
  <si>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</si>
  <si>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16</t>
  </si>
  <si>
    <t>212645</t>
  </si>
  <si>
    <t>TRATIVODY KOMPL Z TRUB Z PLAST HM DN DO 200MM, RÝHA TŘ I</t>
  </si>
  <si>
    <t>Podélný trativod HDPE DN160, pevnost SN12 
ŠP lože tl. 100 mm, Obsyp kamenivem fr. 8/16 
Hloubení rýhy vč. odvozu a uložení na skládku určenou zhotovitelem 
Poplatek za skládku v položce 014102.1 
Délka odečtena digitálně ze situace</t>
  </si>
  <si>
    <t>75,56=75.560 [A] 
Celkem: A=75.560 [B]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</si>
  <si>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</si>
  <si>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17</t>
  </si>
  <si>
    <t>21452</t>
  </si>
  <si>
    <t>SANAČNÍ VRSTVY Z KAMENIVA DRCENÉHO</t>
  </si>
  <si>
    <t>Sanace aktivní zóny tl. 150 mm 
Čerpáno na pokyn TDI 
Plocha odečtena digitálně ze situace a řezů</t>
  </si>
  <si>
    <t>položka zahrnuje dodávku předepsaného kameniva, mimostaveništní a vnitrostaveništní dopravu a jeho uložení 
není-li v zadávací dokumentaci uvedeno jinak, jedná se o nakupovaný materiál</t>
  </si>
  <si>
    <t>18</t>
  </si>
  <si>
    <t>21461</t>
  </si>
  <si>
    <t>SEPARAČNÍ GEOTEXTILIE</t>
  </si>
  <si>
    <t>Separační geotextilie aktivní zóny 
Čerpáno na pokyn TDI 
Plocha odečtena digitálně ze situace</t>
  </si>
  <si>
    <t>469,48=469.480 [A] 
Celkem: A=469.480 [B]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</si>
  <si>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</si>
  <si>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19</t>
  </si>
  <si>
    <t>289971</t>
  </si>
  <si>
    <t>OPLÁŠTĚNÍ (ZPEVNĚNÍ) Z GEOTEXTILIE</t>
  </si>
  <si>
    <t>Geotextilie trativodu 
Plocha odečtena digitálně ze situace</t>
  </si>
  <si>
    <t>136=136.000 [A] 
Celkem: A=136.000 [B]</t>
  </si>
  <si>
    <t>20</t>
  </si>
  <si>
    <t>289973</t>
  </si>
  <si>
    <t>OPLÁŠTĚNÍ (ZPEVNĚNÍ) Z GEOSÍTÍ A GEOROHOŽÍ</t>
  </si>
  <si>
    <t>Trvalá protierozní rohož vč. hřebů k prychycení 
Plocha odečtena digitálně ze situace</t>
  </si>
  <si>
    <t>62,56=62.560 [A] 
Celkem: A=62.560 [B]</t>
  </si>
  <si>
    <t>Položka zahrnuje: 
- dodávku předepsané geosítě nebi georohože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</si>
  <si>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</si>
  <si>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21</t>
  </si>
  <si>
    <t>56310</t>
  </si>
  <si>
    <t>VOZOVKOVÉ VRSTVY Z MECHANICKY ZPEVNĚNÉHO KAMENIVA</t>
  </si>
  <si>
    <t>MZK tl. 150 mm 
Vozovka 
Plocha odečtena digitálně ze situace</t>
  </si>
  <si>
    <t>322,17*0,15=48.326 [A] 
Celkem: A=48.326 [B]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</si>
  <si>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</si>
  <si>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22</t>
  </si>
  <si>
    <t>56330</t>
  </si>
  <si>
    <t>VOZOVKOVÉ VRSTVY ZE ŠTĚRKODRTI</t>
  </si>
  <si>
    <t>ŠDb fr. 0/32 
Plocha odečtena digitálně ze situace</t>
  </si>
  <si>
    <t>Vozovka: 367,28*0,15=55.092 [A] 
Chodníky a samostatné vchody: 94,14*0,15=1.371 [B] 
Prvky pro nevidomé: 1,48*0,15=0.222 [C] 
Vjezdy a parkovací stání: 5,53*0,25=1.383 [D] 
Vchody kombinované s vjezdem: 1,04*0,25=0.260 [E] 
Přeskládání chodníku: 3,3*0,05=0.165 [F] 
ŠD za obrubou: 1,09=1.090 [G] 
ŠD pod panely: 66*0,2=13.200 [H] 
Celkem: A+B+C+D+E+F+G+H=72.783 [I]</t>
  </si>
  <si>
    <t>23</t>
  </si>
  <si>
    <t>58251</t>
  </si>
  <si>
    <t>DLÁŽDĚNÉ KRYTY Z BETONOVÝCH DLAŽDIC DO LOŽE Z KAMENIVA</t>
  </si>
  <si>
    <t>Doplnění stávajícího chodníku 
Plocha odečtena digitálně ze situace</t>
  </si>
  <si>
    <t>3,3=3.300 [A] 
Celkem: A=3.300 [B]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</si>
  <si>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</si>
  <si>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24</t>
  </si>
  <si>
    <t>582612</t>
  </si>
  <si>
    <t>KRYTY Z BETON DLAŽDIC SE ZÁMKEM ŠEDÝCH TL 80MM DO LOŽE Z KAM</t>
  </si>
  <si>
    <t>Dlažba šedá tl. 80 mm  vč. lože z kameniva 
Vozovka 
Plocha odečtena digitálně ze situace</t>
  </si>
  <si>
    <t>322,17=322.170 [A] 
Celkem: A=322.170 [B]</t>
  </si>
  <si>
    <t>25</t>
  </si>
  <si>
    <t>582614</t>
  </si>
  <si>
    <t>KRYTY Z BETON DLAŽDIC SE ZÁMKEM BAREV TL 60MM DO LOŽE Z KAM</t>
  </si>
  <si>
    <t>Dlažba okrové barvy tl. 60 mm vč. lože z kameniva 
Chodník a samostatné vchody 
Plocha odečtena digitálně ze situace</t>
  </si>
  <si>
    <t>94,14=94.140 [A] 
Celkem: A=94.140 [B]</t>
  </si>
  <si>
    <t>26</t>
  </si>
  <si>
    <t>582615</t>
  </si>
  <si>
    <t>KRYTY Z BETON DLAŽDIC SE ZÁMKEM BAREV TL 80MM DO LOŽE Z KAM</t>
  </si>
  <si>
    <t>Dlažba červená tl. 80 mm vč. lože z kameniva 
Vjezdy a parkovací stání 
Plocha odečtena digitálně ze situace</t>
  </si>
  <si>
    <t>5,53=5.530 [A] 
Celkem: A=5.530 [B]</t>
  </si>
  <si>
    <t>27</t>
  </si>
  <si>
    <t>Dlažba okrová tl. 80 mm vč. lože z kameniva 
Vchody kombinované s vjezdem 
Plocha odečtena digitálně ze situace</t>
  </si>
  <si>
    <t>1,04=1.040 [A] 
Celkem: A=1.040 [B]</t>
  </si>
  <si>
    <t>28</t>
  </si>
  <si>
    <t>58261A</t>
  </si>
  <si>
    <t>KRYTY Z BETON DLAŽDIC SE ZÁMKEM BAREV RELIÉF TL 60MM DO LOŽE Z KAM</t>
  </si>
  <si>
    <t>Dlažba červená reliéfní tl. 60 mm vč. lože z kameniva 
Prvky pro nevidomé 
Plocha odečtena digitálně ze situace</t>
  </si>
  <si>
    <t>1,48=1.480 [A] 
Celkem: A=1.480 [B]</t>
  </si>
  <si>
    <t>29</t>
  </si>
  <si>
    <t>58301</t>
  </si>
  <si>
    <t>KRYT ZE SINIČNÍCH DÍLCŮ (PANELŮ) TL 150MM</t>
  </si>
  <si>
    <t>Ochrana plynovodu ze silničních panelů vč. lože z kameniva tl. min. 150 mm 
Plocha odečtena digitálně ze situace</t>
  </si>
  <si>
    <t>66=66.000 [A] 
Celkem: A=66.000 [B]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</si>
  <si>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</si>
  <si>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30</t>
  </si>
  <si>
    <t>58910</t>
  </si>
  <si>
    <t>VÝPLŇ SPAR ASFALTEM</t>
  </si>
  <si>
    <t>Asfaltová zálivka za horka 
Délka odečtena digitálně ze situace</t>
  </si>
  <si>
    <t>10,41=10.410 [A] 
Celkem: A=10.410 [B]</t>
  </si>
  <si>
    <t>položka zahrnuje: 
- dodávku předepsaného materiálu 
- vyčištění a výplň spar tímto materiálem</t>
  </si>
  <si>
    <t>Potrubí</t>
  </si>
  <si>
    <t>31</t>
  </si>
  <si>
    <t>89921</t>
  </si>
  <si>
    <t>VÝŠKOVÁ ÚPRAVA POKLOPŮ</t>
  </si>
  <si>
    <t>Výšková úprava kanalizačních poklopů 
Počet odečten digitálně ze situace</t>
  </si>
  <si>
    <t>- položka výškové úpravy zahrnuje všechny nutné práce a materiály pro zvýšení nebo snížení zařízení (včetně nutné úpravy stávajícího povrchu vozovky nebo chodníku).</t>
  </si>
  <si>
    <t>32</t>
  </si>
  <si>
    <t>89923</t>
  </si>
  <si>
    <t>VÝŠKOVÁ ÚPRAVA KRYCÍCH HRNCŮ</t>
  </si>
  <si>
    <t>Výšková úprava vodovodních hrnců 
Počet odečten digitálně ze situace</t>
  </si>
  <si>
    <t>3=3.000 [A] 
Celkem: A=3.000 [B]</t>
  </si>
  <si>
    <t>33</t>
  </si>
  <si>
    <t>899309</t>
  </si>
  <si>
    <t>DOPLŇKY NA POTRUBÍ - VÝSTRAŽNÁ FÓLIE</t>
  </si>
  <si>
    <t>Žlutá výstražná fólie 
Délka odečtena digitálně ze situace</t>
  </si>
  <si>
    <t>97,41=97.410 [A] 
Celkem: A=97.410 [B]</t>
  </si>
  <si>
    <t>- Položka zahrnuje veškerý materiál, výrobky a polotovary, včetně mimostaveništní a vnitrostaveništní dopravy (rovněž přesuny), včetně naložení a složení,případně s uložením.</t>
  </si>
  <si>
    <t>34</t>
  </si>
  <si>
    <t>914131</t>
  </si>
  <si>
    <t>DOPRAVNÍ ZNAČKY ZÁKLADNÍ VELIKOSTI OCELOVÉ FÓLIE TŘ 2 - DODÁVKA A MONTÁŽ</t>
  </si>
  <si>
    <t>Počet odečten digitálně ze situace</t>
  </si>
  <si>
    <t>položka zahrnuje: 
- dodávku a montáž značek v požadovaném provedení</t>
  </si>
  <si>
    <t>35</t>
  </si>
  <si>
    <t>914133</t>
  </si>
  <si>
    <t>DOPRAVNÍ ZNAČKY ZÁKLADNÍ VELIKOSTI OCELOVÉ FÓLIE TŘ 2 - DEMONTÁŽ</t>
  </si>
  <si>
    <t>Povinný odkup zhotovitelem 
Počet odečten digitálně ze situace</t>
  </si>
  <si>
    <t>Položka zahrnuje odstranění, demontáž a odklizení materiálu s odvozem na předepsané místo</t>
  </si>
  <si>
    <t>36</t>
  </si>
  <si>
    <t>914921</t>
  </si>
  <si>
    <t>SLOUPKY A STOJKY DOPRAVNÍCH ZNAČEK Z OCEL TRUBEK DO PATKY - DODÁVKA A
MONTÁŽ</t>
  </si>
  <si>
    <t>položka zahrnuje: 
- sloupky a upevňovací zařízení včetně jejich osazení (betonová patka, zemní práce)</t>
  </si>
  <si>
    <t>37</t>
  </si>
  <si>
    <t>917211</t>
  </si>
  <si>
    <t>ZÁHONOVÉ OBRUBY Z BETONOVÝCH OBRUBNÍKŮ ŠÍŘ 50MM</t>
  </si>
  <si>
    <t>50/200/1000 vč. betonového lože 
Délka odečtena digitálně ze situace</t>
  </si>
  <si>
    <t>20,42=20.420 [A] 
Celkem: A=20.420 [B]</t>
  </si>
  <si>
    <t>Položka zahrnuje: 
dodání a pokládku betonových obrubníků o rozměrech předepsaných zadávací dokumentací 
betonové lože i boční betonovou opěrku.</t>
  </si>
  <si>
    <t>38</t>
  </si>
  <si>
    <t>917223</t>
  </si>
  <si>
    <t>SILNIČNÍ A CHODNÍKOVÉ OBRUBY Z BETONOVÝCH OBRUBNÍKŮ ŠÍŘ 100MM</t>
  </si>
  <si>
    <t>100/200/1000 vč. betonového lože 
Délka odečtena digitálně ze situace</t>
  </si>
  <si>
    <t>107,81=107.810 [A] 
Celkem: A=107.810 [B]</t>
  </si>
  <si>
    <t>39</t>
  </si>
  <si>
    <t>100/250/1000 vč. betonového lože 
Délka odečtena digitálně ze situace</t>
  </si>
  <si>
    <t>139,6=139.600 [A] 
Celkem: A=139.600 [B]</t>
  </si>
  <si>
    <t>40</t>
  </si>
  <si>
    <t>917224</t>
  </si>
  <si>
    <t>SILNIČNÍ A CHODNÍKOVÉ OBRUBY Z BETONOVÝCH OBRUBNÍKŮ ŠÍŘ 150MM</t>
  </si>
  <si>
    <t>150/300/1000 vč. betonového lože 
Délka odečtena digitálně ze situace</t>
  </si>
  <si>
    <t>19,95=19.950 [A] 
Celkem: A=19.950 [B]</t>
  </si>
  <si>
    <t>41</t>
  </si>
  <si>
    <t>91726</t>
  </si>
  <si>
    <t>KO OBRUBNÍKY BETONOVÉ</t>
  </si>
  <si>
    <t>305/195 vč. betonového lože 
Délka odečtena digitálně ze situace</t>
  </si>
  <si>
    <t>7,4=7.400 [A] 
Celkem: A=7.400 [B]</t>
  </si>
  <si>
    <t>42</t>
  </si>
  <si>
    <t>9375R</t>
  </si>
  <si>
    <t>MOBILIÁŘ - KOVOVÉ SLOUPKY</t>
  </si>
  <si>
    <t>Zahrazovací sloupek v=1,1 m do betonového lože 
Počet odečten digitálně ze situace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</si>
  <si>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</si>
  <si>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43</t>
  </si>
  <si>
    <t>96615</t>
  </si>
  <si>
    <t>BOURÁNÍ KONSTRUKCÍ Z PROSTÉHO BETONU</t>
  </si>
  <si>
    <t>Vybourání betonové konstrukce schodníku vč odvozu a uložení na skládku určenou zhotovitelem 
Poplatek za skládku uveden v položce 014102.4 
Plocha odečtena digitálně ze situce</t>
  </si>
  <si>
    <t>3,3*0,1=0.330 [A] 
Celkem: A=0.330 [B]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</si>
  <si>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</si>
  <si>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17481</t>
  </si>
  <si>
    <t>ZÁSYP JAM A RÝH Z NAKUPOVANÝCH MATERIÁLŮ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</si>
  <si>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</si>
  <si>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</si>
  <si>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Vodorovné konstrukce</t>
  </si>
  <si>
    <t>12573</t>
  </si>
  <si>
    <t>VYKOPÁVKY ZE ZEMNÍKŮ A SKLÁDEK TŘ. I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</si>
  <si>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</si>
  <si>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17411</t>
  </si>
  <si>
    <t>ZÁSYP JAM A RÝH ZEMINOU SE ZHUTNĚNÍM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</si>
  <si>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</si>
  <si>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SO 401</t>
  </si>
  <si>
    <t>Silnoproudé objekty</t>
  </si>
  <si>
    <t>87734</t>
  </si>
  <si>
    <t>CHRÁNIČKY PŮLENÉ Z TRUB PLAST DN DO 200MM</t>
  </si>
  <si>
    <t>HDPE DN 160 
Délka odečtena digitálně ze situace</t>
  </si>
  <si>
    <t>125=125.000 [A] 
Celkem: A=125.000 [B]</t>
  </si>
  <si>
    <t>položky pro zhotovení potrubí platí bez ohledu na sklon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</si>
  <si>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SO 403</t>
  </si>
  <si>
    <t>Objekty veřejného osvětlení</t>
  </si>
  <si>
    <t>17,05+1,44=18.490 [A] 
Celkem: A*2,0=36.980 [C]</t>
  </si>
  <si>
    <t>967158: 4*0,82=3.280 [A] 
Celkem: A=3.280 [B]</t>
  </si>
  <si>
    <t>12583</t>
  </si>
  <si>
    <t>VYKOPÁVKY ZE ZEMNÍKŮ A SKLÁDEK TŘ. II</t>
  </si>
  <si>
    <t>Natěžení a dovoz na místo zásypu 
K položce 17411</t>
  </si>
  <si>
    <t>V chodníku: 131*0,35*0,5=22.925 [A] 
Ve volném terénu: 106*0,35*0,8=29.680 [B] 
Celkem: A+B=52.605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</si>
  <si>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</si>
  <si>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13183</t>
  </si>
  <si>
    <t>HLOUBENÍ JAM ZAPAŽ I NEPAŽ TŘ II</t>
  </si>
  <si>
    <t>Hloubení základů stožárů vč. odvozu namezideponii a skládku určenou zhotovitelem 
Uložení v položce 17120, poplatek za skládku uveden v položce 014102.1 
Plocha odečtena digitálně ze situace</t>
  </si>
  <si>
    <t>4*0,6*0,6=1.440 [A] 
Celkem: A=1.440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</si>
  <si>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</si>
  <si>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13283</t>
  </si>
  <si>
    <t>HLOUBENÍ RÝH ŠÍŘ DO 2M PAŽ I NEPAŽ TŘ. II</t>
  </si>
  <si>
    <t>Hloubení rýh VO vč. odvozu namezideponii a skládku určenou zhotovitelem 
Uložení v položce 17120, poplatek za skládku uveden v položce 014102.1 
Plocha odečtena digitálně ze situace</t>
  </si>
  <si>
    <t>V chodníku: 131*0,35*0,5=22.925 [A] 
Ve volném terénu: 106*0,35*0,8=29.680 [B] 
Vozovka: 31*0,5*1,1=17.050 [C] 
Celkem: A+B+C=69.655 [D]</t>
  </si>
  <si>
    <t>K položkám 13183 a 13283</t>
  </si>
  <si>
    <t>Mezideponie: 52,605=52.605 [B] 
Skládka: 17,05+1,44=18.490 [A] 
Celkem: B+A=71.095 [C]</t>
  </si>
  <si>
    <t>Zásyp rýh VO vhoznou zeminou z mezideponie 
Natěžení a dovoz na místo zásypu v položce 12573</t>
  </si>
  <si>
    <t>Zásyp rýhy VO z vhodné zeminy 
Plocha odečtena digitálně ze situace</t>
  </si>
  <si>
    <t>Vozovka: 31*0,5*1,1=17.050 [A] 
Celkem: A=17.050 [B]</t>
  </si>
  <si>
    <t>272314</t>
  </si>
  <si>
    <t>ZÁKLADY Z PROSTÉHO BETONU DO C25/30</t>
  </si>
  <si>
    <t>Základy pro stožáry VO z betonu C25/30-XF2 
Plocha odečtena digitálně ze situace</t>
  </si>
  <si>
    <t>4*0,6*0,6*1=1.440 [A] 
Celkem: A=1.440 [B]</t>
  </si>
  <si>
    <t>45157</t>
  </si>
  <si>
    <t>PODKLADNÍ A VÝPLŇOVÉ VRSTVY Z KAMENIVA TĚŽENÉHO</t>
  </si>
  <si>
    <t>lože ŠP 0/4 pro kabel VO 
Plocha odečtena digitálně ze situace</t>
  </si>
  <si>
    <t>150*0,35*0,1=5.250 [A] 
Celkem: A=5.250 [B]</t>
  </si>
  <si>
    <t>587206</t>
  </si>
  <si>
    <t>PŘEDLÁŽDĚNÍ KRYTU Z BETONOVÝCH DLAŽDIC SE ZÁMKEM</t>
  </si>
  <si>
    <t>vč. lože fr. 4/8  tl. 30 mm 
Plocha odečtena digitálně ze situace</t>
  </si>
  <si>
    <t>25*1,5=37.500 [A] 
Celkem: A=37.500 [B]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</si>
  <si>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</si>
  <si>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Přidružená stavební výroba</t>
  </si>
  <si>
    <t>702221</t>
  </si>
  <si>
    <t>KABELOVÁ CHRÁNIČKA ZEMNÍ UV STABILNÍ DN DO 100 MM</t>
  </si>
  <si>
    <t>Ochranná ohebná trubka Kopoflex KF09063, 63/52mm</t>
  </si>
  <si>
    <t>150=150.000 [A] 
Celkem: A=150.000 [B]</t>
  </si>
  <si>
    <t>1. Položka obsahuje: 
 – obnovu a výměnu poškozených krytů 
 – pomocné mechanismy 
2. Položka neobsahuje: 
 X 
3. Způsob měření: 
Měří se metr délkový.</t>
  </si>
  <si>
    <t>702312</t>
  </si>
  <si>
    <t>ZAKRYTÍ KABELŮ VÝSTRAŽNOU FÓLIÍ ŠÍŘKY PŘES 20 DO 40 CM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</si>
  <si>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
2. Položka neobsahuje: 
 X 
3. Způsob měření: 
Udává se počet sad, které se skládají z předepsaných dílů, jež tvoří požadovaný celek, za každý započatý měsíc pronájmu.</t>
  </si>
  <si>
    <t>709110</t>
  </si>
  <si>
    <t>PROVIZORNÍ ZAJIŠTĚNÍ KABELU VE VÝKOPU</t>
  </si>
  <si>
    <t>6=6.000 [A] 
Celkem: A=6.000 [B]</t>
  </si>
  <si>
    <t>1. Položka obsahuje: 
 – kompletní montáž, rozměření, upevnění, řezání, spojování a pod.  
 – veškerý spojovací a montážní materiál vč. upevňovacího materiálu ( držáky apod.) 
 – pomocné mechanismy 
2. Položka neobsahuje: 
 X 
3. Způsob měření: 
Udává se počet kusů kompletní konstrukce nebo práce.</t>
  </si>
  <si>
    <t>741911</t>
  </si>
  <si>
    <t>UZEMŇOVACÍ VODIČ V ZEMI FEZN DO 120 MM2</t>
  </si>
  <si>
    <t>Uzemňovací vodič FeZn pr10mm (FeZn 30x4), vč montáže, svorek a zapojení</t>
  </si>
  <si>
    <t>175=175.000 [A] 
Celkem: A=175.000 [B]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</si>
  <si>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</si>
  <si>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742H22</t>
  </si>
  <si>
    <t>KABEL NN ČTYŘ- A PĚTIŽÍLOVÝ AL S PLASTOVOU IZOLACÍ OD 4 DO 16 MM2</t>
  </si>
  <si>
    <t>Kabel CYKY 4x16 vč. zatažení do ochranné ohebné trubky KF 09063 a uložení do země, nebo protažení chráničkou vč. ukončení kabelu smršťovací záklopkou a zapojení na svorkovnici ve stožáru 
Délka odečtena digitálně ze situace</t>
  </si>
  <si>
    <t>190=190.000 [A] 
Celkem: A=190.000 [B]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</si>
  <si>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</si>
  <si>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742Z23</t>
  </si>
  <si>
    <t>DEMONTÁŽ KABELOVÉHO VEDENÍ NN</t>
  </si>
  <si>
    <t>Demontáž stávajícího kabelu 
Povinný odkup zhotovitelem</t>
  </si>
  <si>
    <t>167=167.000 [A] 
Celkem: A=167.000 [B]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</si>
  <si>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Měří se metr délkový.</t>
  </si>
  <si>
    <t>743122</t>
  </si>
  <si>
    <t>OSVĚTLOVACÍ STOŽÁR  PEVNÝ ŽÁROVĚ ZINKOVANÝ DÉLKY PŘES 6,5 DO 12 M</t>
  </si>
  <si>
    <t>Zpětná montáž  
Počet odečten digitálně ze situace</t>
  </si>
  <si>
    <t>4=4.000 [A] 
Celkem: A=4.000 [B]</t>
  </si>
  <si>
    <t>1. Položka obsahuje: 
 – základovou konstrukci a veškeré příslušenství 
 – připojovací svorkovnici ve třídě izolace II ( pro 2x svítidlo ) a kabelové vedení ke svítidlům 
 – uzavírací nátěr, technický popis viz. projektová dokumentace 
2. Položka neobsahuje: 
 – zemní práce,  betonový základ, svítidlo, výložník 
3. Způsob měření: 
Udává se počet kusů kompletní konstrukce nebo práce.</t>
  </si>
  <si>
    <t>743Z11</t>
  </si>
  <si>
    <t>DEMONTÁŽ OSVĚTLOVACÍHO STOŽÁRU ULIČNÍHO VÝŠKY DO 15 M</t>
  </si>
  <si>
    <t>Demontáž stožárů vč. odpojení kabelů a vytažení ze základu, veškeré elektrovýzbroje ( svítidla, kabely, rozvodnice ), všech mechanismů potřebných k demontáži stožáru, manipulace s ním a nakládku na dopravní prostředek a dovozu na místo určené investorem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</si>
  <si>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Udává se počet kusů kompletní konstrukce nebo práce.</t>
  </si>
  <si>
    <t>74F322</t>
  </si>
  <si>
    <t>REVIZNÍ ZPRÁVA</t>
  </si>
  <si>
    <t>1. Položka obsahuje: 
 – revizi autorizovaným revizním technikem na zařízeních trakčního vedení podle požadavku ČSN, včetně hodnocení 
2. Položka neobsahuje: 
 X 
3. Způsob měření: 
Udává se počet kusů kompletní konstrukce nebo práce.</t>
  </si>
  <si>
    <t>967158</t>
  </si>
  <si>
    <t>VYBOURÁNÍ ČÁSTÍ KONSTRUKCÍ BETON S ODVOZEM DO 20KM</t>
  </si>
  <si>
    <t>Vybourání betonového základu stožáru vč. odvozu a uložení na skládku určenou zhotovitelem 
Poplatek za skládku uveden v položce 014102.4</t>
  </si>
  <si>
    <t>4*0,82=3.280 [A] 
Celkem: A=3.280 [B]</t>
  </si>
  <si>
    <t>SO 801</t>
  </si>
  <si>
    <t>Náhradní výsadba</t>
  </si>
  <si>
    <t>014211</t>
  </si>
  <si>
    <t>POPLATKY ZA ZEMNÍK - ORNICE</t>
  </si>
  <si>
    <t>Pořízení ornice 
Natěžení a dovoz na místo rozprostření v položce 12573 
Rozprostření v položce18230</t>
  </si>
  <si>
    <t>zahrnuje veškeré poplatky majiteli zemníku související s nákupem zeminy (nikoliv s otvírkou zemníku)</t>
  </si>
  <si>
    <t>Natěžení a dovoz ornice na místo rozporstření 
K položkám 18222 a 18232</t>
  </si>
  <si>
    <t>Natěžení a dovoz v položce 12573, pořízení ornice v položce 014211</t>
  </si>
  <si>
    <t>18232</t>
  </si>
  <si>
    <t>ROZPROSTŘENÍ ORNICE V ROVINĚ V TL DO 0,15M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</si>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</sst>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2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16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14" xfId="0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F22" sqref="F22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1"/>
      <c r="B1" s="1" t="s">
        <v>0</v>
      </c>
      <c r="C1" s="1"/>
      <c r="D1" s="1"/>
      <c r="E1" s="1"/>
    </row>
    <row r="2" spans="1:5" ht="12.75" customHeight="1">
      <c r="A2" s="31"/>
      <c r="B2" s="32" t="s">
        <v>1</v>
      </c>
      <c r="C2" s="1"/>
      <c r="D2" s="1"/>
      <c r="E2" s="1"/>
    </row>
    <row r="3" spans="1:5" ht="19.5" customHeight="1">
      <c r="A3" s="31"/>
      <c r="B3" s="31"/>
      <c r="C3" s="1"/>
      <c r="D3" s="1"/>
      <c r="E3" s="1"/>
    </row>
    <row r="4" spans="1:5" ht="19.5" customHeight="1">
      <c r="A4" s="1"/>
      <c r="B4" s="33" t="s">
        <v>2</v>
      </c>
      <c r="C4" s="31"/>
      <c r="D4" s="31"/>
      <c r="E4" s="1"/>
    </row>
    <row r="5" spans="1:5" ht="12.75" customHeight="1">
      <c r="A5" s="1"/>
      <c r="B5" s="31" t="s">
        <v>3</v>
      </c>
      <c r="C5" s="31"/>
      <c r="D5" s="31"/>
      <c r="E5" s="1"/>
    </row>
    <row r="6" spans="1:5" ht="12.75" customHeight="1">
      <c r="A6" s="1"/>
      <c r="B6" s="3" t="s">
        <v>4</v>
      </c>
      <c r="C6" s="6">
        <f>SUM(C10:C15)</f>
        <v>0</v>
      </c>
      <c r="D6" s="1"/>
      <c r="E6" s="1"/>
    </row>
    <row r="7" spans="1:5" ht="12.75" customHeight="1">
      <c r="A7" s="1"/>
      <c r="B7" s="3" t="s">
        <v>5</v>
      </c>
      <c r="C7" s="6">
        <f>SUM(E10:E15)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4" t="s">
        <v>25</v>
      </c>
      <c r="B10" s="14" t="s">
        <v>26</v>
      </c>
      <c r="C10" s="15">
        <f>'SO 000'!I3</f>
        <v>0</v>
      </c>
      <c r="D10" s="15">
        <f>C10*0.21</f>
        <v>0</v>
      </c>
      <c r="E10" s="15">
        <f aca="true" t="shared" si="0" ref="E10:E15">C10+D10</f>
        <v>0</v>
      </c>
    </row>
    <row r="11" spans="1:5" ht="12.75" customHeight="1">
      <c r="A11" s="14" t="s">
        <v>86</v>
      </c>
      <c r="B11" s="14" t="s">
        <v>87</v>
      </c>
      <c r="C11" s="15">
        <f>'SO 001'!I3</f>
        <v>0</v>
      </c>
      <c r="D11" s="15">
        <f>C11*0.21</f>
        <v>0</v>
      </c>
      <c r="E11" s="15">
        <f t="shared" si="0"/>
        <v>0</v>
      </c>
    </row>
    <row r="12" spans="1:5" ht="12.75" customHeight="1">
      <c r="A12" s="14" t="s">
        <v>103</v>
      </c>
      <c r="B12" s="14" t="s">
        <v>104</v>
      </c>
      <c r="C12" s="15">
        <f>'SO 101.7'!I3</f>
        <v>0</v>
      </c>
      <c r="D12" s="15">
        <f>C12*0.21</f>
        <v>0</v>
      </c>
      <c r="E12" s="15">
        <f t="shared" si="0"/>
        <v>0</v>
      </c>
    </row>
    <row r="13" spans="1:5" ht="12.75" customHeight="1">
      <c r="A13" s="14" t="s">
        <v>321</v>
      </c>
      <c r="B13" s="14" t="s">
        <v>322</v>
      </c>
      <c r="C13" s="15">
        <f>'SO 401'!I3</f>
        <v>0</v>
      </c>
      <c r="D13" s="15">
        <f>C13*0.21</f>
        <v>0</v>
      </c>
      <c r="E13" s="15">
        <f t="shared" si="0"/>
        <v>0</v>
      </c>
    </row>
    <row r="14" spans="1:5" ht="12.75" customHeight="1">
      <c r="A14" s="14" t="s">
        <v>328</v>
      </c>
      <c r="B14" s="14" t="s">
        <v>329</v>
      </c>
      <c r="C14" s="15">
        <f>'SO 403'!I3</f>
        <v>0</v>
      </c>
      <c r="D14" s="15">
        <f>C14*0.21</f>
        <v>0</v>
      </c>
      <c r="E14" s="15">
        <f t="shared" si="0"/>
        <v>0</v>
      </c>
    </row>
    <row r="15" spans="1:5" ht="12.75" customHeight="1">
      <c r="A15" s="14" t="s">
        <v>408</v>
      </c>
      <c r="B15" s="14" t="s">
        <v>409</v>
      </c>
      <c r="C15" s="15">
        <f>'SO 801'!I3</f>
        <v>0</v>
      </c>
      <c r="D15" s="15">
        <f>C15*0.21</f>
        <v>0</v>
      </c>
      <c r="E15" s="15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7" topLeftCell="A32" activePane="bottomLeft" state="frozen"/>
      <selection pane="topLeft" activeCell="A1" sqref="A1"/>
      <selection pane="bottomLeft" activeCell="I38" sqref="I3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 t="e">
        <f>0+O8</f>
        <v>#REF!</v>
      </c>
      <c r="P2" t="s">
        <v>23</v>
      </c>
    </row>
    <row r="3" spans="1:16" ht="15" customHeight="1">
      <c r="A3" t="s">
        <v>12</v>
      </c>
      <c r="B3" s="8" t="s">
        <v>14</v>
      </c>
      <c r="C3" s="34" t="s">
        <v>15</v>
      </c>
      <c r="D3" s="31"/>
      <c r="E3" s="9" t="s">
        <v>16</v>
      </c>
      <c r="F3" s="35" t="s">
        <v>19</v>
      </c>
      <c r="G3" s="36"/>
      <c r="H3" s="7" t="s">
        <v>25</v>
      </c>
      <c r="I3" s="28">
        <f>0+I8</f>
        <v>0</v>
      </c>
      <c r="O3" t="s">
        <v>20</v>
      </c>
      <c r="P3" t="s">
        <v>23</v>
      </c>
    </row>
    <row r="4" spans="1:16" ht="15" customHeight="1">
      <c r="A4" t="s">
        <v>17</v>
      </c>
      <c r="B4" s="11" t="s">
        <v>18</v>
      </c>
      <c r="C4" s="37" t="s">
        <v>25</v>
      </c>
      <c r="D4" s="38"/>
      <c r="E4" s="12" t="s">
        <v>26</v>
      </c>
      <c r="F4" s="11"/>
      <c r="G4" s="11"/>
      <c r="H4" s="13"/>
      <c r="I4" s="13"/>
      <c r="O4" t="s">
        <v>21</v>
      </c>
      <c r="P4" t="s">
        <v>23</v>
      </c>
    </row>
    <row r="5" spans="1:16" ht="12.75" customHeight="1">
      <c r="A5" s="39" t="s">
        <v>27</v>
      </c>
      <c r="B5" s="39" t="s">
        <v>29</v>
      </c>
      <c r="C5" s="39" t="s">
        <v>31</v>
      </c>
      <c r="D5" s="39" t="s">
        <v>32</v>
      </c>
      <c r="E5" s="39" t="s">
        <v>33</v>
      </c>
      <c r="F5" s="39" t="s">
        <v>35</v>
      </c>
      <c r="G5" s="39" t="s">
        <v>37</v>
      </c>
      <c r="H5" s="39" t="s">
        <v>39</v>
      </c>
      <c r="I5" s="39"/>
      <c r="O5" t="s">
        <v>22</v>
      </c>
      <c r="P5" t="s">
        <v>24</v>
      </c>
    </row>
    <row r="6" spans="1:9" ht="12.75" customHeight="1">
      <c r="A6" s="39"/>
      <c r="B6" s="39"/>
      <c r="C6" s="39"/>
      <c r="D6" s="39"/>
      <c r="E6" s="39"/>
      <c r="F6" s="39"/>
      <c r="G6" s="39"/>
      <c r="H6" s="10" t="s">
        <v>40</v>
      </c>
      <c r="I6" s="10" t="s">
        <v>42</v>
      </c>
    </row>
    <row r="7" spans="1:9" ht="12.75" customHeight="1">
      <c r="A7" s="10" t="s">
        <v>28</v>
      </c>
      <c r="B7" s="10" t="s">
        <v>30</v>
      </c>
      <c r="C7" s="10" t="s">
        <v>24</v>
      </c>
      <c r="D7" s="10" t="s">
        <v>23</v>
      </c>
      <c r="E7" s="10" t="s">
        <v>34</v>
      </c>
      <c r="F7" s="10" t="s">
        <v>36</v>
      </c>
      <c r="G7" s="10" t="s">
        <v>38</v>
      </c>
      <c r="H7" s="10" t="s">
        <v>41</v>
      </c>
      <c r="I7" s="10" t="s">
        <v>43</v>
      </c>
    </row>
    <row r="8" spans="1:18" ht="12.75" customHeight="1">
      <c r="A8" s="13" t="s">
        <v>44</v>
      </c>
      <c r="B8" s="13"/>
      <c r="C8" s="17" t="s">
        <v>28</v>
      </c>
      <c r="D8" s="13"/>
      <c r="E8" s="18" t="s">
        <v>26</v>
      </c>
      <c r="F8" s="13"/>
      <c r="G8" s="13"/>
      <c r="H8" s="13"/>
      <c r="I8" s="19">
        <f>I9+I13+I17+I21+I25+I29+I33+I37</f>
        <v>0</v>
      </c>
      <c r="O8" t="e">
        <f>0+R8</f>
        <v>#REF!</v>
      </c>
      <c r="Q8" t="e">
        <f>0+I9+I13+#REF!+I17+I21+I25+I29+I33+#REF!+I37</f>
        <v>#REF!</v>
      </c>
      <c r="R8" t="e">
        <f>0+O9+O13+#REF!+O17+O21+O25+O29+O33+#REF!+O37</f>
        <v>#REF!</v>
      </c>
    </row>
    <row r="9" spans="1:16" ht="12.75">
      <c r="A9" s="16" t="s">
        <v>45</v>
      </c>
      <c r="B9" s="20" t="s">
        <v>30</v>
      </c>
      <c r="C9" s="20" t="s">
        <v>46</v>
      </c>
      <c r="D9" s="16" t="s">
        <v>47</v>
      </c>
      <c r="E9" s="21" t="s">
        <v>48</v>
      </c>
      <c r="F9" s="22" t="s">
        <v>49</v>
      </c>
      <c r="G9" s="23">
        <v>2</v>
      </c>
      <c r="H9" s="23">
        <v>0</v>
      </c>
      <c r="I9" s="23">
        <f>G9*H9</f>
        <v>0</v>
      </c>
      <c r="O9">
        <f>(I9*21)/100</f>
        <v>0</v>
      </c>
      <c r="P9" t="s">
        <v>24</v>
      </c>
    </row>
    <row r="10" spans="1:5" ht="12.75">
      <c r="A10" s="24" t="s">
        <v>50</v>
      </c>
      <c r="E10" s="25" t="s">
        <v>51</v>
      </c>
    </row>
    <row r="11" spans="1:5" ht="25.5">
      <c r="A11" s="26" t="s">
        <v>52</v>
      </c>
      <c r="E11" s="27" t="s">
        <v>53</v>
      </c>
    </row>
    <row r="12" spans="1:5" ht="12.75">
      <c r="A12" t="s">
        <v>54</v>
      </c>
      <c r="E12" s="25" t="s">
        <v>55</v>
      </c>
    </row>
    <row r="13" spans="1:16" ht="12.75">
      <c r="A13" s="16" t="s">
        <v>45</v>
      </c>
      <c r="B13" s="20" t="s">
        <v>24</v>
      </c>
      <c r="C13" s="20" t="s">
        <v>56</v>
      </c>
      <c r="D13" s="16" t="s">
        <v>47</v>
      </c>
      <c r="E13" s="21" t="s">
        <v>57</v>
      </c>
      <c r="F13" s="22" t="s">
        <v>49</v>
      </c>
      <c r="G13" s="23">
        <v>1</v>
      </c>
      <c r="H13" s="23">
        <v>0</v>
      </c>
      <c r="I13" s="23">
        <f>G13*H13</f>
        <v>0</v>
      </c>
      <c r="O13">
        <f>(I13*21)/100</f>
        <v>0</v>
      </c>
      <c r="P13" t="s">
        <v>24</v>
      </c>
    </row>
    <row r="14" spans="1:5" ht="51">
      <c r="A14" s="24" t="s">
        <v>50</v>
      </c>
      <c r="E14" s="25" t="s">
        <v>58</v>
      </c>
    </row>
    <row r="15" spans="1:5" ht="25.5">
      <c r="A15" s="26" t="s">
        <v>52</v>
      </c>
      <c r="E15" s="27" t="s">
        <v>59</v>
      </c>
    </row>
    <row r="16" spans="1:5" ht="12.75">
      <c r="A16" t="s">
        <v>54</v>
      </c>
      <c r="E16" s="25" t="s">
        <v>60</v>
      </c>
    </row>
    <row r="17" spans="1:16" ht="12.75">
      <c r="A17" s="16" t="s">
        <v>45</v>
      </c>
      <c r="B17" s="20">
        <v>3</v>
      </c>
      <c r="C17" s="20" t="s">
        <v>62</v>
      </c>
      <c r="D17" s="16" t="s">
        <v>47</v>
      </c>
      <c r="E17" s="21" t="s">
        <v>63</v>
      </c>
      <c r="F17" s="22" t="s">
        <v>49</v>
      </c>
      <c r="G17" s="23">
        <v>1</v>
      </c>
      <c r="H17" s="23">
        <v>0</v>
      </c>
      <c r="I17" s="23">
        <f>G17*H17</f>
        <v>0</v>
      </c>
      <c r="O17">
        <f>(I17*21)/100</f>
        <v>0</v>
      </c>
      <c r="P17" t="s">
        <v>24</v>
      </c>
    </row>
    <row r="18" spans="1:5" ht="38.25">
      <c r="A18" s="24" t="s">
        <v>50</v>
      </c>
      <c r="E18" s="25" t="s">
        <v>64</v>
      </c>
    </row>
    <row r="19" spans="1:5" ht="25.5">
      <c r="A19" s="26" t="s">
        <v>52</v>
      </c>
      <c r="E19" s="27" t="s">
        <v>59</v>
      </c>
    </row>
    <row r="20" spans="1:5" ht="38.25">
      <c r="A20" t="s">
        <v>54</v>
      </c>
      <c r="E20" s="25" t="s">
        <v>65</v>
      </c>
    </row>
    <row r="21" spans="1:16" ht="12.75">
      <c r="A21" s="16" t="s">
        <v>45</v>
      </c>
      <c r="B21" s="20">
        <v>4</v>
      </c>
      <c r="C21" s="20" t="s">
        <v>66</v>
      </c>
      <c r="D21" s="16" t="s">
        <v>47</v>
      </c>
      <c r="E21" s="21" t="s">
        <v>67</v>
      </c>
      <c r="F21" s="22" t="s">
        <v>49</v>
      </c>
      <c r="G21" s="23">
        <v>1</v>
      </c>
      <c r="H21" s="23">
        <v>0</v>
      </c>
      <c r="I21" s="23">
        <f>G21*H21</f>
        <v>0</v>
      </c>
      <c r="O21">
        <f>(I21*21)/100</f>
        <v>0</v>
      </c>
      <c r="P21" t="s">
        <v>24</v>
      </c>
    </row>
    <row r="22" spans="1:5" ht="25.5">
      <c r="A22" s="24" t="s">
        <v>50</v>
      </c>
      <c r="E22" s="25" t="s">
        <v>68</v>
      </c>
    </row>
    <row r="23" spans="1:5" ht="25.5">
      <c r="A23" s="26" t="s">
        <v>52</v>
      </c>
      <c r="E23" s="27" t="s">
        <v>59</v>
      </c>
    </row>
    <row r="24" spans="1:5" ht="12.75">
      <c r="A24" t="s">
        <v>54</v>
      </c>
      <c r="E24" s="25" t="s">
        <v>61</v>
      </c>
    </row>
    <row r="25" spans="1:16" ht="12.75">
      <c r="A25" s="16" t="s">
        <v>45</v>
      </c>
      <c r="B25" s="20">
        <v>5</v>
      </c>
      <c r="C25" s="20" t="s">
        <v>69</v>
      </c>
      <c r="D25" s="16" t="s">
        <v>47</v>
      </c>
      <c r="E25" s="21" t="s">
        <v>70</v>
      </c>
      <c r="F25" s="22" t="s">
        <v>49</v>
      </c>
      <c r="G25" s="23">
        <v>1</v>
      </c>
      <c r="H25" s="23">
        <v>0</v>
      </c>
      <c r="I25" s="23">
        <f>G25*H25</f>
        <v>0</v>
      </c>
      <c r="O25">
        <f>(I25*21)/100</f>
        <v>0</v>
      </c>
      <c r="P25" t="s">
        <v>24</v>
      </c>
    </row>
    <row r="26" spans="1:5" ht="102">
      <c r="A26" s="24" t="s">
        <v>50</v>
      </c>
      <c r="E26" s="25" t="s">
        <v>71</v>
      </c>
    </row>
    <row r="27" spans="1:5" ht="25.5">
      <c r="A27" s="26" t="s">
        <v>52</v>
      </c>
      <c r="E27" s="27" t="s">
        <v>59</v>
      </c>
    </row>
    <row r="28" spans="1:5" ht="12.75">
      <c r="A28" t="s">
        <v>54</v>
      </c>
      <c r="E28" s="25" t="s">
        <v>61</v>
      </c>
    </row>
    <row r="29" spans="1:16" ht="12.75">
      <c r="A29" s="16" t="s">
        <v>45</v>
      </c>
      <c r="B29" s="20">
        <v>6</v>
      </c>
      <c r="C29" s="20" t="s">
        <v>73</v>
      </c>
      <c r="D29" s="16" t="s">
        <v>47</v>
      </c>
      <c r="E29" s="21" t="s">
        <v>74</v>
      </c>
      <c r="F29" s="22" t="s">
        <v>49</v>
      </c>
      <c r="G29" s="23">
        <v>1</v>
      </c>
      <c r="H29" s="23">
        <v>0</v>
      </c>
      <c r="I29" s="23">
        <f>G29*H29</f>
        <v>0</v>
      </c>
      <c r="O29">
        <f>(I29*21)/100</f>
        <v>0</v>
      </c>
      <c r="P29" t="s">
        <v>24</v>
      </c>
    </row>
    <row r="30" spans="1:5" ht="89.25">
      <c r="A30" s="24" t="s">
        <v>50</v>
      </c>
      <c r="E30" s="25" t="s">
        <v>75</v>
      </c>
    </row>
    <row r="31" spans="1:5" ht="25.5">
      <c r="A31" s="26" t="s">
        <v>52</v>
      </c>
      <c r="E31" s="27" t="s">
        <v>59</v>
      </c>
    </row>
    <row r="32" spans="1:5" ht="12.75">
      <c r="A32" t="s">
        <v>54</v>
      </c>
      <c r="E32" s="25" t="s">
        <v>61</v>
      </c>
    </row>
    <row r="33" spans="1:16" ht="12.75">
      <c r="A33" s="16" t="s">
        <v>45</v>
      </c>
      <c r="B33" s="20">
        <v>7</v>
      </c>
      <c r="C33" s="20" t="s">
        <v>77</v>
      </c>
      <c r="D33" s="16" t="s">
        <v>47</v>
      </c>
      <c r="E33" s="21" t="s">
        <v>78</v>
      </c>
      <c r="F33" s="22" t="s">
        <v>49</v>
      </c>
      <c r="G33" s="23">
        <v>1</v>
      </c>
      <c r="H33" s="23">
        <v>0</v>
      </c>
      <c r="I33" s="23">
        <f>G33*H33</f>
        <v>0</v>
      </c>
      <c r="O33">
        <f>(I33*21)/100</f>
        <v>0</v>
      </c>
      <c r="P33" t="s">
        <v>24</v>
      </c>
    </row>
    <row r="34" spans="1:5" ht="114.75">
      <c r="A34" s="24" t="s">
        <v>50</v>
      </c>
      <c r="E34" s="25" t="s">
        <v>79</v>
      </c>
    </row>
    <row r="35" spans="1:5" ht="25.5">
      <c r="A35" s="26" t="s">
        <v>52</v>
      </c>
      <c r="E35" s="27" t="s">
        <v>59</v>
      </c>
    </row>
    <row r="36" spans="1:5" ht="76.5">
      <c r="A36" t="s">
        <v>54</v>
      </c>
      <c r="E36" s="25" t="s">
        <v>80</v>
      </c>
    </row>
    <row r="37" spans="1:16" ht="12.75">
      <c r="A37" s="16" t="s">
        <v>45</v>
      </c>
      <c r="B37" s="20">
        <v>8</v>
      </c>
      <c r="C37" s="20" t="s">
        <v>82</v>
      </c>
      <c r="D37" s="16" t="s">
        <v>47</v>
      </c>
      <c r="E37" s="21" t="s">
        <v>83</v>
      </c>
      <c r="F37" s="22" t="s">
        <v>49</v>
      </c>
      <c r="G37" s="23">
        <v>1</v>
      </c>
      <c r="H37" s="23">
        <v>0</v>
      </c>
      <c r="I37" s="23">
        <f>G37*H37</f>
        <v>0</v>
      </c>
      <c r="O37">
        <f>(I37*21)/100</f>
        <v>0</v>
      </c>
      <c r="P37" t="s">
        <v>24</v>
      </c>
    </row>
    <row r="38" spans="1:5" ht="204">
      <c r="A38" s="24" t="s">
        <v>50</v>
      </c>
      <c r="E38" s="25" t="s">
        <v>84</v>
      </c>
    </row>
    <row r="39" spans="1:5" ht="25.5">
      <c r="A39" s="26" t="s">
        <v>52</v>
      </c>
      <c r="E39" s="27" t="s">
        <v>59</v>
      </c>
    </row>
    <row r="40" spans="1:5" ht="25.5">
      <c r="A40" t="s">
        <v>54</v>
      </c>
      <c r="E40" s="25" t="s">
        <v>85</v>
      </c>
    </row>
  </sheetData>
  <sheetProtection/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1" sqref="I2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 t="e">
        <f>0+O8+#REF!+O13</f>
        <v>#REF!</v>
      </c>
      <c r="P2" t="s">
        <v>23</v>
      </c>
    </row>
    <row r="3" spans="1:16" ht="15" customHeight="1">
      <c r="A3" t="s">
        <v>12</v>
      </c>
      <c r="B3" s="8" t="s">
        <v>14</v>
      </c>
      <c r="C3" s="34" t="s">
        <v>15</v>
      </c>
      <c r="D3" s="31"/>
      <c r="E3" s="9" t="s">
        <v>16</v>
      </c>
      <c r="F3" s="35" t="s">
        <v>19</v>
      </c>
      <c r="G3" s="36"/>
      <c r="H3" s="7" t="s">
        <v>86</v>
      </c>
      <c r="I3" s="28">
        <f>I8+I13</f>
        <v>0</v>
      </c>
      <c r="O3" t="s">
        <v>20</v>
      </c>
      <c r="P3" t="s">
        <v>23</v>
      </c>
    </row>
    <row r="4" spans="1:16" ht="15" customHeight="1">
      <c r="A4" t="s">
        <v>17</v>
      </c>
      <c r="B4" s="11" t="s">
        <v>18</v>
      </c>
      <c r="C4" s="37" t="s">
        <v>86</v>
      </c>
      <c r="D4" s="38"/>
      <c r="E4" s="12" t="s">
        <v>87</v>
      </c>
      <c r="F4" s="11"/>
      <c r="G4" s="11"/>
      <c r="H4" s="13"/>
      <c r="I4" s="13"/>
      <c r="O4" t="s">
        <v>21</v>
      </c>
      <c r="P4" t="s">
        <v>23</v>
      </c>
    </row>
    <row r="5" spans="1:16" ht="12.75" customHeight="1">
      <c r="A5" s="39" t="s">
        <v>27</v>
      </c>
      <c r="B5" s="39" t="s">
        <v>29</v>
      </c>
      <c r="C5" s="39" t="s">
        <v>31</v>
      </c>
      <c r="D5" s="39" t="s">
        <v>32</v>
      </c>
      <c r="E5" s="39" t="s">
        <v>33</v>
      </c>
      <c r="F5" s="39" t="s">
        <v>35</v>
      </c>
      <c r="G5" s="39" t="s">
        <v>37</v>
      </c>
      <c r="H5" s="39" t="s">
        <v>39</v>
      </c>
      <c r="I5" s="39"/>
      <c r="O5" t="s">
        <v>22</v>
      </c>
      <c r="P5" t="s">
        <v>24</v>
      </c>
    </row>
    <row r="6" spans="1:9" ht="12.75" customHeight="1">
      <c r="A6" s="39"/>
      <c r="B6" s="39"/>
      <c r="C6" s="39"/>
      <c r="D6" s="39"/>
      <c r="E6" s="39"/>
      <c r="F6" s="39"/>
      <c r="G6" s="39"/>
      <c r="H6" s="10" t="s">
        <v>40</v>
      </c>
      <c r="I6" s="10" t="s">
        <v>42</v>
      </c>
    </row>
    <row r="7" spans="1:9" ht="12.75" customHeight="1">
      <c r="A7" s="10" t="s">
        <v>28</v>
      </c>
      <c r="B7" s="10" t="s">
        <v>30</v>
      </c>
      <c r="C7" s="10" t="s">
        <v>24</v>
      </c>
      <c r="D7" s="10" t="s">
        <v>23</v>
      </c>
      <c r="E7" s="10" t="s">
        <v>34</v>
      </c>
      <c r="F7" s="10" t="s">
        <v>36</v>
      </c>
      <c r="G7" s="10" t="s">
        <v>38</v>
      </c>
      <c r="H7" s="10" t="s">
        <v>41</v>
      </c>
      <c r="I7" s="10" t="s">
        <v>43</v>
      </c>
    </row>
    <row r="8" spans="1:18" ht="12.75" customHeight="1">
      <c r="A8" s="13" t="s">
        <v>44</v>
      </c>
      <c r="B8" s="13"/>
      <c r="C8" s="17" t="s">
        <v>28</v>
      </c>
      <c r="D8" s="13"/>
      <c r="E8" s="18" t="s">
        <v>26</v>
      </c>
      <c r="F8" s="13"/>
      <c r="G8" s="13"/>
      <c r="H8" s="13"/>
      <c r="I8" s="19">
        <f>I9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6" t="s">
        <v>45</v>
      </c>
      <c r="B9" s="20" t="s">
        <v>30</v>
      </c>
      <c r="C9" s="20" t="s">
        <v>88</v>
      </c>
      <c r="D9" s="16" t="s">
        <v>38</v>
      </c>
      <c r="E9" s="21" t="s">
        <v>89</v>
      </c>
      <c r="F9" s="22" t="s">
        <v>90</v>
      </c>
      <c r="G9" s="23">
        <v>2.975</v>
      </c>
      <c r="H9" s="23">
        <v>0</v>
      </c>
      <c r="I9" s="23">
        <f>ROUND(ROUND(H9,3)*ROUND(G9,3),3)</f>
        <v>0</v>
      </c>
      <c r="O9">
        <f>(I9*21)/100</f>
        <v>0</v>
      </c>
      <c r="P9" t="s">
        <v>24</v>
      </c>
    </row>
    <row r="10" spans="1:5" ht="12.75">
      <c r="A10" s="24" t="s">
        <v>50</v>
      </c>
      <c r="E10" s="25" t="s">
        <v>91</v>
      </c>
    </row>
    <row r="11" spans="1:5" ht="25.5">
      <c r="A11" s="26" t="s">
        <v>52</v>
      </c>
      <c r="E11" s="27" t="s">
        <v>92</v>
      </c>
    </row>
    <row r="12" spans="1:5" ht="25.5">
      <c r="A12" t="s">
        <v>54</v>
      </c>
      <c r="E12" s="25" t="s">
        <v>93</v>
      </c>
    </row>
    <row r="13" spans="1:18" ht="12.75" customHeight="1">
      <c r="A13" s="5" t="s">
        <v>44</v>
      </c>
      <c r="B13" s="5"/>
      <c r="C13" s="29" t="s">
        <v>41</v>
      </c>
      <c r="D13" s="5"/>
      <c r="E13" s="18" t="s">
        <v>96</v>
      </c>
      <c r="F13" s="5"/>
      <c r="G13" s="5"/>
      <c r="H13" s="5"/>
      <c r="I13" s="30">
        <f>0+Q13</f>
        <v>0</v>
      </c>
      <c r="O13">
        <f>0+R13</f>
        <v>0</v>
      </c>
      <c r="Q13">
        <f>0+I14</f>
        <v>0</v>
      </c>
      <c r="R13">
        <f>0+O14</f>
        <v>0</v>
      </c>
    </row>
    <row r="14" spans="1:16" ht="12.75">
      <c r="A14" s="16" t="s">
        <v>45</v>
      </c>
      <c r="B14" s="20">
        <v>2</v>
      </c>
      <c r="C14" s="20" t="s">
        <v>97</v>
      </c>
      <c r="D14" s="16" t="s">
        <v>47</v>
      </c>
      <c r="E14" s="21" t="s">
        <v>98</v>
      </c>
      <c r="F14" s="22" t="s">
        <v>99</v>
      </c>
      <c r="G14" s="23">
        <v>1.19</v>
      </c>
      <c r="H14" s="23">
        <v>0</v>
      </c>
      <c r="I14" s="23">
        <f>ROUND(ROUND(H14,3)*ROUND(G14,3),3)</f>
        <v>0</v>
      </c>
      <c r="O14">
        <f>(I14*21)/100</f>
        <v>0</v>
      </c>
      <c r="P14" t="s">
        <v>24</v>
      </c>
    </row>
    <row r="15" spans="1:5" ht="25.5">
      <c r="A15" s="24" t="s">
        <v>50</v>
      </c>
      <c r="E15" s="25" t="s">
        <v>100</v>
      </c>
    </row>
    <row r="16" spans="1:5" ht="25.5">
      <c r="A16" s="26" t="s">
        <v>52</v>
      </c>
      <c r="E16" s="27" t="s">
        <v>101</v>
      </c>
    </row>
    <row r="17" spans="1:5" ht="89.25">
      <c r="A17" t="s">
        <v>54</v>
      </c>
      <c r="E17" s="25" t="s">
        <v>102</v>
      </c>
    </row>
  </sheetData>
  <sheetProtection/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16" sqref="L1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0+O8+O33+O70+O91+O132+O145</f>
        <v>0</v>
      </c>
      <c r="P2" t="s">
        <v>23</v>
      </c>
    </row>
    <row r="3" spans="1:16" ht="15" customHeight="1">
      <c r="A3" t="s">
        <v>12</v>
      </c>
      <c r="B3" s="8" t="s">
        <v>14</v>
      </c>
      <c r="C3" s="34" t="s">
        <v>15</v>
      </c>
      <c r="D3" s="31"/>
      <c r="E3" s="9" t="s">
        <v>16</v>
      </c>
      <c r="F3" s="35" t="s">
        <v>19</v>
      </c>
      <c r="G3" s="36"/>
      <c r="H3" s="7" t="s">
        <v>103</v>
      </c>
      <c r="I3" s="28">
        <f>0+I8+I33+I70+I91+I132+I145</f>
        <v>0</v>
      </c>
      <c r="O3" t="s">
        <v>20</v>
      </c>
      <c r="P3" t="s">
        <v>23</v>
      </c>
    </row>
    <row r="4" spans="1:16" ht="15" customHeight="1">
      <c r="A4" t="s">
        <v>17</v>
      </c>
      <c r="B4" s="11" t="s">
        <v>18</v>
      </c>
      <c r="C4" s="37" t="s">
        <v>103</v>
      </c>
      <c r="D4" s="38"/>
      <c r="E4" s="12" t="s">
        <v>104</v>
      </c>
      <c r="F4" s="11"/>
      <c r="G4" s="11"/>
      <c r="H4" s="13"/>
      <c r="I4" s="13"/>
      <c r="O4" t="s">
        <v>21</v>
      </c>
      <c r="P4" t="s">
        <v>23</v>
      </c>
    </row>
    <row r="5" spans="1:16" ht="12.75" customHeight="1">
      <c r="A5" s="39" t="s">
        <v>27</v>
      </c>
      <c r="B5" s="39" t="s">
        <v>29</v>
      </c>
      <c r="C5" s="39" t="s">
        <v>31</v>
      </c>
      <c r="D5" s="39" t="s">
        <v>32</v>
      </c>
      <c r="E5" s="39" t="s">
        <v>33</v>
      </c>
      <c r="F5" s="39" t="s">
        <v>35</v>
      </c>
      <c r="G5" s="39" t="s">
        <v>37</v>
      </c>
      <c r="H5" s="39" t="s">
        <v>39</v>
      </c>
      <c r="I5" s="39"/>
      <c r="O5" t="s">
        <v>22</v>
      </c>
      <c r="P5" t="s">
        <v>24</v>
      </c>
    </row>
    <row r="6" spans="1:9" ht="12.75" customHeight="1">
      <c r="A6" s="39"/>
      <c r="B6" s="39"/>
      <c r="C6" s="39"/>
      <c r="D6" s="39"/>
      <c r="E6" s="39"/>
      <c r="F6" s="39"/>
      <c r="G6" s="39"/>
      <c r="H6" s="10" t="s">
        <v>40</v>
      </c>
      <c r="I6" s="10" t="s">
        <v>42</v>
      </c>
    </row>
    <row r="7" spans="1:9" ht="12.75" customHeight="1">
      <c r="A7" s="10" t="s">
        <v>28</v>
      </c>
      <c r="B7" s="10" t="s">
        <v>30</v>
      </c>
      <c r="C7" s="10" t="s">
        <v>24</v>
      </c>
      <c r="D7" s="10" t="s">
        <v>23</v>
      </c>
      <c r="E7" s="10" t="s">
        <v>34</v>
      </c>
      <c r="F7" s="10" t="s">
        <v>36</v>
      </c>
      <c r="G7" s="10" t="s">
        <v>38</v>
      </c>
      <c r="H7" s="10" t="s">
        <v>41</v>
      </c>
      <c r="I7" s="10" t="s">
        <v>43</v>
      </c>
    </row>
    <row r="8" spans="1:18" ht="12.75" customHeight="1">
      <c r="A8" s="13" t="s">
        <v>44</v>
      </c>
      <c r="B8" s="13"/>
      <c r="C8" s="17" t="s">
        <v>28</v>
      </c>
      <c r="D8" s="13"/>
      <c r="E8" s="18" t="s">
        <v>26</v>
      </c>
      <c r="F8" s="13"/>
      <c r="G8" s="13"/>
      <c r="H8" s="13"/>
      <c r="I8" s="19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12.75">
      <c r="A9" s="16" t="s">
        <v>45</v>
      </c>
      <c r="B9" s="20" t="s">
        <v>30</v>
      </c>
      <c r="C9" s="20" t="s">
        <v>88</v>
      </c>
      <c r="D9" s="16" t="s">
        <v>30</v>
      </c>
      <c r="E9" s="21" t="s">
        <v>89</v>
      </c>
      <c r="F9" s="22" t="s">
        <v>90</v>
      </c>
      <c r="G9" s="23">
        <v>660.206</v>
      </c>
      <c r="H9" s="23">
        <v>0</v>
      </c>
      <c r="I9" s="23">
        <f>ROUND(ROUND(H9,3)*ROUND(G9,3),3)</f>
        <v>0</v>
      </c>
      <c r="O9">
        <f>(I9*21)/100</f>
        <v>0</v>
      </c>
      <c r="P9" t="s">
        <v>24</v>
      </c>
    </row>
    <row r="10" spans="1:5" ht="12.75">
      <c r="A10" s="24" t="s">
        <v>50</v>
      </c>
      <c r="E10" s="25" t="s">
        <v>105</v>
      </c>
    </row>
    <row r="11" spans="1:5" ht="63.75">
      <c r="A11" s="26" t="s">
        <v>52</v>
      </c>
      <c r="E11" s="27" t="s">
        <v>106</v>
      </c>
    </row>
    <row r="12" spans="1:5" ht="25.5">
      <c r="A12" t="s">
        <v>54</v>
      </c>
      <c r="E12" s="25" t="s">
        <v>93</v>
      </c>
    </row>
    <row r="13" spans="1:16" ht="12.75">
      <c r="A13" s="16" t="s">
        <v>45</v>
      </c>
      <c r="B13" s="20" t="s">
        <v>24</v>
      </c>
      <c r="C13" s="20" t="s">
        <v>88</v>
      </c>
      <c r="D13" s="16" t="s">
        <v>24</v>
      </c>
      <c r="E13" s="21" t="s">
        <v>89</v>
      </c>
      <c r="F13" s="22" t="s">
        <v>90</v>
      </c>
      <c r="G13" s="23">
        <v>19.697</v>
      </c>
      <c r="H13" s="23">
        <v>0</v>
      </c>
      <c r="I13" s="23">
        <f>ROUND(ROUND(H13,3)*ROUND(G13,3),3)</f>
        <v>0</v>
      </c>
      <c r="O13">
        <f>(I13*21)/100</f>
        <v>0</v>
      </c>
      <c r="P13" t="s">
        <v>24</v>
      </c>
    </row>
    <row r="14" spans="1:5" ht="25.5">
      <c r="A14" s="24" t="s">
        <v>50</v>
      </c>
      <c r="E14" s="25" t="s">
        <v>107</v>
      </c>
    </row>
    <row r="15" spans="1:5" ht="51">
      <c r="A15" s="26" t="s">
        <v>52</v>
      </c>
      <c r="E15" s="27" t="s">
        <v>108</v>
      </c>
    </row>
    <row r="16" spans="1:5" ht="25.5">
      <c r="A16" t="s">
        <v>54</v>
      </c>
      <c r="E16" s="25" t="s">
        <v>93</v>
      </c>
    </row>
    <row r="17" spans="1:16" ht="12.75">
      <c r="A17" s="16" t="s">
        <v>45</v>
      </c>
      <c r="B17" s="20" t="s">
        <v>23</v>
      </c>
      <c r="C17" s="20" t="s">
        <v>88</v>
      </c>
      <c r="D17" s="16" t="s">
        <v>23</v>
      </c>
      <c r="E17" s="21" t="s">
        <v>89</v>
      </c>
      <c r="F17" s="22" t="s">
        <v>90</v>
      </c>
      <c r="G17" s="23">
        <v>5.875</v>
      </c>
      <c r="H17" s="23">
        <v>0</v>
      </c>
      <c r="I17" s="23">
        <f>ROUND(ROUND(H17,3)*ROUND(G17,3),3)</f>
        <v>0</v>
      </c>
      <c r="O17">
        <f>(I17*21)/100</f>
        <v>0</v>
      </c>
      <c r="P17" t="s">
        <v>24</v>
      </c>
    </row>
    <row r="18" spans="1:5" ht="12.75">
      <c r="A18" s="24" t="s">
        <v>50</v>
      </c>
      <c r="E18" s="25" t="s">
        <v>109</v>
      </c>
    </row>
    <row r="19" spans="1:5" ht="25.5">
      <c r="A19" s="26" t="s">
        <v>52</v>
      </c>
      <c r="E19" s="27" t="s">
        <v>110</v>
      </c>
    </row>
    <row r="20" spans="1:5" ht="25.5">
      <c r="A20" t="s">
        <v>54</v>
      </c>
      <c r="E20" s="25" t="s">
        <v>93</v>
      </c>
    </row>
    <row r="21" spans="1:16" ht="12.75">
      <c r="A21" s="16" t="s">
        <v>45</v>
      </c>
      <c r="B21" s="20" t="s">
        <v>34</v>
      </c>
      <c r="C21" s="20" t="s">
        <v>88</v>
      </c>
      <c r="D21" s="16" t="s">
        <v>34</v>
      </c>
      <c r="E21" s="21" t="s">
        <v>89</v>
      </c>
      <c r="F21" s="22" t="s">
        <v>90</v>
      </c>
      <c r="G21" s="23">
        <v>0.759</v>
      </c>
      <c r="H21" s="23">
        <v>0</v>
      </c>
      <c r="I21" s="23">
        <f>ROUND(ROUND(H21,3)*ROUND(G21,3),3)</f>
        <v>0</v>
      </c>
      <c r="O21">
        <f>(I21*21)/100</f>
        <v>0</v>
      </c>
      <c r="P21" t="s">
        <v>24</v>
      </c>
    </row>
    <row r="22" spans="1:5" ht="12.75">
      <c r="A22" s="24" t="s">
        <v>50</v>
      </c>
      <c r="E22" s="25" t="s">
        <v>111</v>
      </c>
    </row>
    <row r="23" spans="1:5" ht="25.5">
      <c r="A23" s="26" t="s">
        <v>52</v>
      </c>
      <c r="E23" s="27" t="s">
        <v>112</v>
      </c>
    </row>
    <row r="24" spans="1:5" ht="25.5">
      <c r="A24" t="s">
        <v>54</v>
      </c>
      <c r="E24" s="25" t="s">
        <v>93</v>
      </c>
    </row>
    <row r="25" spans="1:16" ht="12.75">
      <c r="A25" s="16" t="s">
        <v>45</v>
      </c>
      <c r="B25" s="20" t="s">
        <v>36</v>
      </c>
      <c r="C25" s="20" t="s">
        <v>88</v>
      </c>
      <c r="D25" s="16" t="s">
        <v>36</v>
      </c>
      <c r="E25" s="21" t="s">
        <v>89</v>
      </c>
      <c r="F25" s="22" t="s">
        <v>90</v>
      </c>
      <c r="G25" s="23">
        <v>0.746</v>
      </c>
      <c r="H25" s="23">
        <v>0</v>
      </c>
      <c r="I25" s="23">
        <f>ROUND(ROUND(H25,3)*ROUND(G25,3),3)</f>
        <v>0</v>
      </c>
      <c r="O25">
        <f>(I25*21)/100</f>
        <v>0</v>
      </c>
      <c r="P25" t="s">
        <v>24</v>
      </c>
    </row>
    <row r="26" spans="1:5" ht="12.75">
      <c r="A26" s="24" t="s">
        <v>50</v>
      </c>
      <c r="E26" s="25" t="s">
        <v>113</v>
      </c>
    </row>
    <row r="27" spans="1:5" ht="25.5">
      <c r="A27" s="26" t="s">
        <v>52</v>
      </c>
      <c r="E27" s="27" t="s">
        <v>114</v>
      </c>
    </row>
    <row r="28" spans="1:5" ht="25.5">
      <c r="A28" t="s">
        <v>54</v>
      </c>
      <c r="E28" s="25" t="s">
        <v>93</v>
      </c>
    </row>
    <row r="29" spans="1:16" ht="12.75">
      <c r="A29" s="16" t="s">
        <v>45</v>
      </c>
      <c r="B29" s="20" t="s">
        <v>38</v>
      </c>
      <c r="C29" s="20" t="s">
        <v>88</v>
      </c>
      <c r="D29" s="16" t="s">
        <v>72</v>
      </c>
      <c r="E29" s="21" t="s">
        <v>89</v>
      </c>
      <c r="F29" s="22" t="s">
        <v>90</v>
      </c>
      <c r="G29" s="23">
        <v>0.608</v>
      </c>
      <c r="H29" s="23">
        <v>0</v>
      </c>
      <c r="I29" s="23">
        <f>ROUND(ROUND(H29,3)*ROUND(G29,3),3)</f>
        <v>0</v>
      </c>
      <c r="O29">
        <f>(I29*21)/100</f>
        <v>0</v>
      </c>
      <c r="P29" t="s">
        <v>24</v>
      </c>
    </row>
    <row r="30" spans="1:5" ht="12.75">
      <c r="A30" s="24" t="s">
        <v>50</v>
      </c>
      <c r="E30" s="25" t="s">
        <v>115</v>
      </c>
    </row>
    <row r="31" spans="1:5" ht="25.5">
      <c r="A31" s="26" t="s">
        <v>52</v>
      </c>
      <c r="E31" s="27" t="s">
        <v>116</v>
      </c>
    </row>
    <row r="32" spans="1:5" ht="25.5">
      <c r="A32" t="s">
        <v>54</v>
      </c>
      <c r="E32" s="25" t="s">
        <v>93</v>
      </c>
    </row>
    <row r="33" spans="1:18" ht="12.75" customHeight="1">
      <c r="A33" s="5" t="s">
        <v>44</v>
      </c>
      <c r="B33" s="5"/>
      <c r="C33" s="29" t="s">
        <v>30</v>
      </c>
      <c r="D33" s="5"/>
      <c r="E33" s="18" t="s">
        <v>94</v>
      </c>
      <c r="F33" s="5"/>
      <c r="G33" s="5"/>
      <c r="H33" s="5"/>
      <c r="I33" s="30">
        <f>0+Q33</f>
        <v>0</v>
      </c>
      <c r="O33">
        <f>0+R33</f>
        <v>0</v>
      </c>
      <c r="Q33">
        <f>0+I34+I38+I42+I46+I50+I54+I58+I62+I66</f>
        <v>0</v>
      </c>
      <c r="R33">
        <f>0+O34+O38+O42+O46+O50+O54+O58+O62+O66</f>
        <v>0</v>
      </c>
    </row>
    <row r="34" spans="1:16" ht="12.75">
      <c r="A34" s="16" t="s">
        <v>45</v>
      </c>
      <c r="B34" s="20" t="s">
        <v>72</v>
      </c>
      <c r="C34" s="20" t="s">
        <v>117</v>
      </c>
      <c r="D34" s="16" t="s">
        <v>47</v>
      </c>
      <c r="E34" s="21" t="s">
        <v>118</v>
      </c>
      <c r="F34" s="22" t="s">
        <v>95</v>
      </c>
      <c r="G34" s="23">
        <v>372.42</v>
      </c>
      <c r="H34" s="23">
        <v>0</v>
      </c>
      <c r="I34" s="23">
        <f>ROUND(ROUND(H34,3)*ROUND(G34,3),3)</f>
        <v>0</v>
      </c>
      <c r="O34">
        <f>(I34*21)/100</f>
        <v>0</v>
      </c>
      <c r="P34" t="s">
        <v>24</v>
      </c>
    </row>
    <row r="35" spans="1:5" ht="38.25">
      <c r="A35" s="24" t="s">
        <v>50</v>
      </c>
      <c r="E35" s="25" t="s">
        <v>119</v>
      </c>
    </row>
    <row r="36" spans="1:5" ht="25.5">
      <c r="A36" s="26" t="s">
        <v>52</v>
      </c>
      <c r="E36" s="27" t="s">
        <v>120</v>
      </c>
    </row>
    <row r="37" spans="1:5" ht="12.75">
      <c r="A37" t="s">
        <v>54</v>
      </c>
      <c r="E37" s="25" t="s">
        <v>121</v>
      </c>
    </row>
    <row r="38" spans="1:16" ht="25.5">
      <c r="A38" s="16" t="s">
        <v>45</v>
      </c>
      <c r="B38" s="20" t="s">
        <v>76</v>
      </c>
      <c r="C38" s="20" t="s">
        <v>122</v>
      </c>
      <c r="D38" s="16" t="s">
        <v>47</v>
      </c>
      <c r="E38" s="21" t="s">
        <v>123</v>
      </c>
      <c r="F38" s="22" t="s">
        <v>99</v>
      </c>
      <c r="G38" s="23">
        <v>10.367</v>
      </c>
      <c r="H38" s="23">
        <v>0</v>
      </c>
      <c r="I38" s="23">
        <f>ROUND(ROUND(H38,3)*ROUND(G38,3),3)</f>
        <v>0</v>
      </c>
      <c r="O38">
        <f>(I38*21)/100</f>
        <v>0</v>
      </c>
      <c r="P38" t="s">
        <v>24</v>
      </c>
    </row>
    <row r="39" spans="1:5" ht="38.25">
      <c r="A39" s="24" t="s">
        <v>50</v>
      </c>
      <c r="E39" s="25" t="s">
        <v>124</v>
      </c>
    </row>
    <row r="40" spans="1:5" ht="51">
      <c r="A40" s="26" t="s">
        <v>52</v>
      </c>
      <c r="E40" s="27" t="s">
        <v>125</v>
      </c>
    </row>
    <row r="41" spans="1:5" ht="63.75">
      <c r="A41" t="s">
        <v>54</v>
      </c>
      <c r="E41" s="25" t="s">
        <v>126</v>
      </c>
    </row>
    <row r="42" spans="1:16" ht="25.5">
      <c r="A42" s="16" t="s">
        <v>45</v>
      </c>
      <c r="B42" s="20" t="s">
        <v>41</v>
      </c>
      <c r="C42" s="20" t="s">
        <v>127</v>
      </c>
      <c r="D42" s="16" t="s">
        <v>47</v>
      </c>
      <c r="E42" s="21" t="s">
        <v>128</v>
      </c>
      <c r="F42" s="22" t="s">
        <v>99</v>
      </c>
      <c r="G42" s="23">
        <v>2.448</v>
      </c>
      <c r="H42" s="23">
        <v>0</v>
      </c>
      <c r="I42" s="23">
        <f>ROUND(ROUND(H42,3)*ROUND(G42,3),3)</f>
        <v>0</v>
      </c>
      <c r="O42">
        <f>(I42*21)/100</f>
        <v>0</v>
      </c>
      <c r="P42" t="s">
        <v>24</v>
      </c>
    </row>
    <row r="43" spans="1:5" ht="25.5">
      <c r="A43" s="24" t="s">
        <v>50</v>
      </c>
      <c r="E43" s="25" t="s">
        <v>129</v>
      </c>
    </row>
    <row r="44" spans="1:5" ht="25.5">
      <c r="A44" s="26" t="s">
        <v>52</v>
      </c>
      <c r="E44" s="27" t="s">
        <v>130</v>
      </c>
    </row>
    <row r="45" spans="1:5" ht="63.75">
      <c r="A45" t="s">
        <v>54</v>
      </c>
      <c r="E45" s="25" t="s">
        <v>126</v>
      </c>
    </row>
    <row r="46" spans="1:16" ht="12.75">
      <c r="A46" s="16" t="s">
        <v>45</v>
      </c>
      <c r="B46" s="20" t="s">
        <v>43</v>
      </c>
      <c r="C46" s="20" t="s">
        <v>131</v>
      </c>
      <c r="D46" s="16" t="s">
        <v>47</v>
      </c>
      <c r="E46" s="21" t="s">
        <v>132</v>
      </c>
      <c r="F46" s="22" t="s">
        <v>99</v>
      </c>
      <c r="G46" s="23">
        <v>6.21</v>
      </c>
      <c r="H46" s="23">
        <v>0</v>
      </c>
      <c r="I46" s="23">
        <f>ROUND(ROUND(H46,3)*ROUND(G46,3),3)</f>
        <v>0</v>
      </c>
      <c r="O46">
        <f>(I46*21)/100</f>
        <v>0</v>
      </c>
      <c r="P46" t="s">
        <v>24</v>
      </c>
    </row>
    <row r="47" spans="1:5" ht="38.25">
      <c r="A47" s="24" t="s">
        <v>50</v>
      </c>
      <c r="E47" s="25" t="s">
        <v>133</v>
      </c>
    </row>
    <row r="48" spans="1:5" ht="25.5">
      <c r="A48" s="26" t="s">
        <v>52</v>
      </c>
      <c r="E48" s="27" t="s">
        <v>134</v>
      </c>
    </row>
    <row r="49" spans="1:5" ht="63.75">
      <c r="A49" t="s">
        <v>54</v>
      </c>
      <c r="E49" s="25" t="s">
        <v>126</v>
      </c>
    </row>
    <row r="50" spans="1:16" ht="12.75">
      <c r="A50" s="16" t="s">
        <v>45</v>
      </c>
      <c r="B50" s="20" t="s">
        <v>135</v>
      </c>
      <c r="C50" s="20" t="s">
        <v>136</v>
      </c>
      <c r="D50" s="16" t="s">
        <v>47</v>
      </c>
      <c r="E50" s="21" t="s">
        <v>137</v>
      </c>
      <c r="F50" s="22" t="s">
        <v>138</v>
      </c>
      <c r="G50" s="23">
        <v>10.42</v>
      </c>
      <c r="H50" s="23">
        <v>0</v>
      </c>
      <c r="I50" s="23">
        <f>ROUND(ROUND(H50,3)*ROUND(G50,3),3)</f>
        <v>0</v>
      </c>
      <c r="O50">
        <f>(I50*21)/100</f>
        <v>0</v>
      </c>
      <c r="P50" t="s">
        <v>24</v>
      </c>
    </row>
    <row r="51" spans="1:5" ht="51">
      <c r="A51" s="24" t="s">
        <v>50</v>
      </c>
      <c r="E51" s="25" t="s">
        <v>139</v>
      </c>
    </row>
    <row r="52" spans="1:5" ht="25.5">
      <c r="A52" s="26" t="s">
        <v>52</v>
      </c>
      <c r="E52" s="27" t="s">
        <v>140</v>
      </c>
    </row>
    <row r="53" spans="1:5" ht="63.75">
      <c r="A53" t="s">
        <v>54</v>
      </c>
      <c r="E53" s="25" t="s">
        <v>126</v>
      </c>
    </row>
    <row r="54" spans="1:16" ht="12.75">
      <c r="A54" s="16" t="s">
        <v>45</v>
      </c>
      <c r="B54" s="20" t="s">
        <v>141</v>
      </c>
      <c r="C54" s="20" t="s">
        <v>142</v>
      </c>
      <c r="D54" s="16" t="s">
        <v>30</v>
      </c>
      <c r="E54" s="21" t="s">
        <v>143</v>
      </c>
      <c r="F54" s="22" t="s">
        <v>99</v>
      </c>
      <c r="G54" s="23">
        <v>181.71</v>
      </c>
      <c r="H54" s="23">
        <v>0</v>
      </c>
      <c r="I54" s="23">
        <f>ROUND(ROUND(H54,3)*ROUND(G54,3),3)</f>
        <v>0</v>
      </c>
      <c r="O54">
        <f>(I54*21)/100</f>
        <v>0</v>
      </c>
      <c r="P54" t="s">
        <v>24</v>
      </c>
    </row>
    <row r="55" spans="1:5" ht="38.25">
      <c r="A55" s="24" t="s">
        <v>50</v>
      </c>
      <c r="E55" s="25" t="s">
        <v>144</v>
      </c>
    </row>
    <row r="56" spans="1:5" ht="25.5">
      <c r="A56" s="26" t="s">
        <v>52</v>
      </c>
      <c r="E56" s="27" t="s">
        <v>145</v>
      </c>
    </row>
    <row r="57" spans="1:5" ht="369.75">
      <c r="A57" t="s">
        <v>54</v>
      </c>
      <c r="E57" s="25" t="s">
        <v>146</v>
      </c>
    </row>
    <row r="58" spans="1:16" ht="12.75">
      <c r="A58" s="16" t="s">
        <v>45</v>
      </c>
      <c r="B58" s="20" t="s">
        <v>147</v>
      </c>
      <c r="C58" s="20" t="s">
        <v>142</v>
      </c>
      <c r="D58" s="16" t="s">
        <v>24</v>
      </c>
      <c r="E58" s="21" t="s">
        <v>143</v>
      </c>
      <c r="F58" s="22" t="s">
        <v>99</v>
      </c>
      <c r="G58" s="23">
        <v>70.422</v>
      </c>
      <c r="H58" s="23">
        <v>0</v>
      </c>
      <c r="I58" s="23">
        <f>ROUND(ROUND(H58,3)*ROUND(G58,3),3)</f>
        <v>0</v>
      </c>
      <c r="O58">
        <f>(I58*21)/100</f>
        <v>0</v>
      </c>
      <c r="P58" t="s">
        <v>24</v>
      </c>
    </row>
    <row r="59" spans="1:5" ht="63.75">
      <c r="A59" s="24" t="s">
        <v>50</v>
      </c>
      <c r="E59" s="25" t="s">
        <v>148</v>
      </c>
    </row>
    <row r="60" spans="1:5" ht="25.5">
      <c r="A60" s="26" t="s">
        <v>52</v>
      </c>
      <c r="E60" s="27" t="s">
        <v>149</v>
      </c>
    </row>
    <row r="61" spans="1:5" ht="369.75">
      <c r="A61" t="s">
        <v>54</v>
      </c>
      <c r="E61" s="25" t="s">
        <v>146</v>
      </c>
    </row>
    <row r="62" spans="1:16" ht="12.75">
      <c r="A62" s="16" t="s">
        <v>45</v>
      </c>
      <c r="B62" s="20" t="s">
        <v>150</v>
      </c>
      <c r="C62" s="20" t="s">
        <v>151</v>
      </c>
      <c r="D62" s="16" t="s">
        <v>47</v>
      </c>
      <c r="E62" s="21" t="s">
        <v>152</v>
      </c>
      <c r="F62" s="22" t="s">
        <v>99</v>
      </c>
      <c r="G62" s="23">
        <v>252.13</v>
      </c>
      <c r="H62" s="23">
        <v>0</v>
      </c>
      <c r="I62" s="23">
        <f>ROUND(ROUND(H62,3)*ROUND(G62,3),3)</f>
        <v>0</v>
      </c>
      <c r="O62">
        <f>(I62*21)/100</f>
        <v>0</v>
      </c>
      <c r="P62" t="s">
        <v>24</v>
      </c>
    </row>
    <row r="63" spans="1:5" ht="12.75">
      <c r="A63" s="24" t="s">
        <v>50</v>
      </c>
      <c r="E63" s="25" t="s">
        <v>153</v>
      </c>
    </row>
    <row r="64" spans="1:5" ht="38.25">
      <c r="A64" s="26" t="s">
        <v>52</v>
      </c>
      <c r="E64" s="27" t="s">
        <v>154</v>
      </c>
    </row>
    <row r="65" spans="1:5" ht="191.25">
      <c r="A65" t="s">
        <v>54</v>
      </c>
      <c r="E65" s="25" t="s">
        <v>155</v>
      </c>
    </row>
    <row r="66" spans="1:16" ht="12.75">
      <c r="A66" s="16" t="s">
        <v>45</v>
      </c>
      <c r="B66" s="20" t="s">
        <v>156</v>
      </c>
      <c r="C66" s="20" t="s">
        <v>157</v>
      </c>
      <c r="D66" s="16" t="s">
        <v>47</v>
      </c>
      <c r="E66" s="21" t="s">
        <v>158</v>
      </c>
      <c r="F66" s="22" t="s">
        <v>99</v>
      </c>
      <c r="G66" s="23">
        <v>0.56</v>
      </c>
      <c r="H66" s="23">
        <v>0</v>
      </c>
      <c r="I66" s="23">
        <f>ROUND(ROUND(H66,3)*ROUND(G66,3),3)</f>
        <v>0</v>
      </c>
      <c r="O66">
        <f>(I66*21)/100</f>
        <v>0</v>
      </c>
      <c r="P66" t="s">
        <v>24</v>
      </c>
    </row>
    <row r="67" spans="1:5" ht="25.5">
      <c r="A67" s="24" t="s">
        <v>50</v>
      </c>
      <c r="E67" s="25" t="s">
        <v>159</v>
      </c>
    </row>
    <row r="68" spans="1:5" ht="25.5">
      <c r="A68" s="26" t="s">
        <v>52</v>
      </c>
      <c r="E68" s="27" t="s">
        <v>160</v>
      </c>
    </row>
    <row r="69" spans="1:5" ht="280.5">
      <c r="A69" t="s">
        <v>54</v>
      </c>
      <c r="E69" s="25" t="s">
        <v>161</v>
      </c>
    </row>
    <row r="70" spans="1:18" ht="12.75" customHeight="1">
      <c r="A70" s="5" t="s">
        <v>44</v>
      </c>
      <c r="B70" s="5"/>
      <c r="C70" s="29" t="s">
        <v>24</v>
      </c>
      <c r="D70" s="5"/>
      <c r="E70" s="18" t="s">
        <v>162</v>
      </c>
      <c r="F70" s="5"/>
      <c r="G70" s="5"/>
      <c r="H70" s="5"/>
      <c r="I70" s="30">
        <f>0+Q70</f>
        <v>0</v>
      </c>
      <c r="O70">
        <f>0+R70</f>
        <v>0</v>
      </c>
      <c r="Q70">
        <f>0+I71+I75+I79+I83+I87</f>
        <v>0</v>
      </c>
      <c r="R70">
        <f>0+O71+O75+O79+O83+O87</f>
        <v>0</v>
      </c>
    </row>
    <row r="71" spans="1:16" ht="12.75">
      <c r="A71" s="16" t="s">
        <v>45</v>
      </c>
      <c r="B71" s="20" t="s">
        <v>163</v>
      </c>
      <c r="C71" s="20" t="s">
        <v>164</v>
      </c>
      <c r="D71" s="16" t="s">
        <v>47</v>
      </c>
      <c r="E71" s="21" t="s">
        <v>165</v>
      </c>
      <c r="F71" s="22" t="s">
        <v>138</v>
      </c>
      <c r="G71" s="23">
        <v>75.56</v>
      </c>
      <c r="H71" s="23">
        <v>0</v>
      </c>
      <c r="I71" s="23">
        <f>ROUND(ROUND(H71,3)*ROUND(G71,3),3)</f>
        <v>0</v>
      </c>
      <c r="O71">
        <f>(I71*21)/100</f>
        <v>0</v>
      </c>
      <c r="P71" t="s">
        <v>24</v>
      </c>
    </row>
    <row r="72" spans="1:5" ht="63.75">
      <c r="A72" s="24" t="s">
        <v>50</v>
      </c>
      <c r="E72" s="25" t="s">
        <v>166</v>
      </c>
    </row>
    <row r="73" spans="1:5" ht="25.5">
      <c r="A73" s="26" t="s">
        <v>52</v>
      </c>
      <c r="E73" s="27" t="s">
        <v>167</v>
      </c>
    </row>
    <row r="74" spans="1:5" ht="165.75">
      <c r="A74" t="s">
        <v>54</v>
      </c>
      <c r="E74" s="25" t="s">
        <v>168</v>
      </c>
    </row>
    <row r="75" spans="1:16" ht="12.75">
      <c r="A75" s="16" t="s">
        <v>45</v>
      </c>
      <c r="B75" s="20" t="s">
        <v>169</v>
      </c>
      <c r="C75" s="20" t="s">
        <v>170</v>
      </c>
      <c r="D75" s="16" t="s">
        <v>47</v>
      </c>
      <c r="E75" s="21" t="s">
        <v>171</v>
      </c>
      <c r="F75" s="22" t="s">
        <v>99</v>
      </c>
      <c r="G75" s="23">
        <v>70.422</v>
      </c>
      <c r="H75" s="23">
        <v>0</v>
      </c>
      <c r="I75" s="23">
        <f>ROUND(ROUND(H75,3)*ROUND(G75,3),3)</f>
        <v>0</v>
      </c>
      <c r="O75">
        <f>(I75*21)/100</f>
        <v>0</v>
      </c>
      <c r="P75" t="s">
        <v>24</v>
      </c>
    </row>
    <row r="76" spans="1:5" ht="38.25">
      <c r="A76" s="24" t="s">
        <v>50</v>
      </c>
      <c r="E76" s="25" t="s">
        <v>172</v>
      </c>
    </row>
    <row r="77" spans="1:5" ht="25.5">
      <c r="A77" s="26" t="s">
        <v>52</v>
      </c>
      <c r="E77" s="27" t="s">
        <v>149</v>
      </c>
    </row>
    <row r="78" spans="1:5" ht="38.25">
      <c r="A78" t="s">
        <v>54</v>
      </c>
      <c r="E78" s="25" t="s">
        <v>173</v>
      </c>
    </row>
    <row r="79" spans="1:16" ht="12.75">
      <c r="A79" s="16" t="s">
        <v>45</v>
      </c>
      <c r="B79" s="20" t="s">
        <v>174</v>
      </c>
      <c r="C79" s="20" t="s">
        <v>175</v>
      </c>
      <c r="D79" s="16" t="s">
        <v>47</v>
      </c>
      <c r="E79" s="21" t="s">
        <v>176</v>
      </c>
      <c r="F79" s="22" t="s">
        <v>95</v>
      </c>
      <c r="G79" s="23">
        <v>469.48</v>
      </c>
      <c r="H79" s="23">
        <v>0</v>
      </c>
      <c r="I79" s="23">
        <f>ROUND(ROUND(H79,3)*ROUND(G79,3),3)</f>
        <v>0</v>
      </c>
      <c r="O79">
        <f>(I79*21)/100</f>
        <v>0</v>
      </c>
      <c r="P79" t="s">
        <v>24</v>
      </c>
    </row>
    <row r="80" spans="1:5" ht="38.25">
      <c r="A80" s="24" t="s">
        <v>50</v>
      </c>
      <c r="E80" s="25" t="s">
        <v>177</v>
      </c>
    </row>
    <row r="81" spans="1:5" ht="25.5">
      <c r="A81" s="26" t="s">
        <v>52</v>
      </c>
      <c r="E81" s="27" t="s">
        <v>178</v>
      </c>
    </row>
    <row r="82" spans="1:5" ht="102">
      <c r="A82" t="s">
        <v>54</v>
      </c>
      <c r="E82" s="25" t="s">
        <v>179</v>
      </c>
    </row>
    <row r="83" spans="1:16" ht="12.75">
      <c r="A83" s="16" t="s">
        <v>45</v>
      </c>
      <c r="B83" s="20" t="s">
        <v>180</v>
      </c>
      <c r="C83" s="20" t="s">
        <v>181</v>
      </c>
      <c r="D83" s="16" t="s">
        <v>47</v>
      </c>
      <c r="E83" s="21" t="s">
        <v>182</v>
      </c>
      <c r="F83" s="22" t="s">
        <v>95</v>
      </c>
      <c r="G83" s="23">
        <v>136</v>
      </c>
      <c r="H83" s="23">
        <v>0</v>
      </c>
      <c r="I83" s="23">
        <f>ROUND(ROUND(H83,3)*ROUND(G83,3),3)</f>
        <v>0</v>
      </c>
      <c r="O83">
        <f>(I83*21)/100</f>
        <v>0</v>
      </c>
      <c r="P83" t="s">
        <v>24</v>
      </c>
    </row>
    <row r="84" spans="1:5" ht="25.5">
      <c r="A84" s="24" t="s">
        <v>50</v>
      </c>
      <c r="E84" s="25" t="s">
        <v>183</v>
      </c>
    </row>
    <row r="85" spans="1:5" ht="25.5">
      <c r="A85" s="26" t="s">
        <v>52</v>
      </c>
      <c r="E85" s="27" t="s">
        <v>184</v>
      </c>
    </row>
    <row r="86" spans="1:5" ht="102">
      <c r="A86" t="s">
        <v>54</v>
      </c>
      <c r="E86" s="25" t="s">
        <v>179</v>
      </c>
    </row>
    <row r="87" spans="1:16" ht="12.75">
      <c r="A87" s="16" t="s">
        <v>45</v>
      </c>
      <c r="B87" s="20" t="s">
        <v>185</v>
      </c>
      <c r="C87" s="20" t="s">
        <v>186</v>
      </c>
      <c r="D87" s="16" t="s">
        <v>47</v>
      </c>
      <c r="E87" s="21" t="s">
        <v>187</v>
      </c>
      <c r="F87" s="22" t="s">
        <v>95</v>
      </c>
      <c r="G87" s="23">
        <v>62.56</v>
      </c>
      <c r="H87" s="23">
        <v>0</v>
      </c>
      <c r="I87" s="23">
        <f>ROUND(ROUND(H87,3)*ROUND(G87,3),3)</f>
        <v>0</v>
      </c>
      <c r="O87">
        <f>(I87*21)/100</f>
        <v>0</v>
      </c>
      <c r="P87" t="s">
        <v>24</v>
      </c>
    </row>
    <row r="88" spans="1:5" ht="25.5">
      <c r="A88" s="24" t="s">
        <v>50</v>
      </c>
      <c r="E88" s="25" t="s">
        <v>188</v>
      </c>
    </row>
    <row r="89" spans="1:5" ht="25.5">
      <c r="A89" s="26" t="s">
        <v>52</v>
      </c>
      <c r="E89" s="27" t="s">
        <v>189</v>
      </c>
    </row>
    <row r="90" spans="1:5" ht="102">
      <c r="A90" t="s">
        <v>54</v>
      </c>
      <c r="E90" s="25" t="s">
        <v>190</v>
      </c>
    </row>
    <row r="91" spans="1:18" ht="12.75" customHeight="1">
      <c r="A91" s="5" t="s">
        <v>44</v>
      </c>
      <c r="B91" s="5"/>
      <c r="C91" s="29" t="s">
        <v>36</v>
      </c>
      <c r="D91" s="5"/>
      <c r="E91" s="18" t="s">
        <v>191</v>
      </c>
      <c r="F91" s="5"/>
      <c r="G91" s="5"/>
      <c r="H91" s="5"/>
      <c r="I91" s="30">
        <f>0+Q91</f>
        <v>0</v>
      </c>
      <c r="O91">
        <f>0+R91</f>
        <v>0</v>
      </c>
      <c r="Q91">
        <f>0+I92+I96+I100+I104+I108+I112+I116+I120+I124+I128</f>
        <v>0</v>
      </c>
      <c r="R91">
        <f>0+O92+O96+O100+O104+O108+O112+O116+O120+O124+O128</f>
        <v>0</v>
      </c>
    </row>
    <row r="92" spans="1:16" ht="12.75">
      <c r="A92" s="16" t="s">
        <v>45</v>
      </c>
      <c r="B92" s="20" t="s">
        <v>192</v>
      </c>
      <c r="C92" s="20" t="s">
        <v>193</v>
      </c>
      <c r="D92" s="16" t="s">
        <v>47</v>
      </c>
      <c r="E92" s="21" t="s">
        <v>194</v>
      </c>
      <c r="F92" s="22" t="s">
        <v>99</v>
      </c>
      <c r="G92" s="23">
        <v>48.326</v>
      </c>
      <c r="H92" s="23">
        <v>0</v>
      </c>
      <c r="I92" s="23">
        <f>ROUND(ROUND(H92,3)*ROUND(G92,3),3)</f>
        <v>0</v>
      </c>
      <c r="O92">
        <f>(I92*21)/100</f>
        <v>0</v>
      </c>
      <c r="P92" t="s">
        <v>24</v>
      </c>
    </row>
    <row r="93" spans="1:5" ht="38.25">
      <c r="A93" s="24" t="s">
        <v>50</v>
      </c>
      <c r="E93" s="25" t="s">
        <v>195</v>
      </c>
    </row>
    <row r="94" spans="1:5" ht="25.5">
      <c r="A94" s="26" t="s">
        <v>52</v>
      </c>
      <c r="E94" s="27" t="s">
        <v>196</v>
      </c>
    </row>
    <row r="95" spans="1:5" ht="51">
      <c r="A95" t="s">
        <v>54</v>
      </c>
      <c r="E95" s="25" t="s">
        <v>197</v>
      </c>
    </row>
    <row r="96" spans="1:16" ht="12.75">
      <c r="A96" s="16" t="s">
        <v>45</v>
      </c>
      <c r="B96" s="20" t="s">
        <v>198</v>
      </c>
      <c r="C96" s="20" t="s">
        <v>199</v>
      </c>
      <c r="D96" s="16" t="s">
        <v>47</v>
      </c>
      <c r="E96" s="21" t="s">
        <v>200</v>
      </c>
      <c r="F96" s="22" t="s">
        <v>99</v>
      </c>
      <c r="G96" s="23">
        <v>72.783</v>
      </c>
      <c r="H96" s="23">
        <v>0</v>
      </c>
      <c r="I96" s="23">
        <f>ROUND(ROUND(H96,3)*ROUND(G96,3),3)</f>
        <v>0</v>
      </c>
      <c r="O96">
        <f>(I96*21)/100</f>
        <v>0</v>
      </c>
      <c r="P96" t="s">
        <v>24</v>
      </c>
    </row>
    <row r="97" spans="1:5" ht="25.5">
      <c r="A97" s="24" t="s">
        <v>50</v>
      </c>
      <c r="E97" s="25" t="s">
        <v>201</v>
      </c>
    </row>
    <row r="98" spans="1:5" ht="114.75">
      <c r="A98" s="26" t="s">
        <v>52</v>
      </c>
      <c r="E98" s="27" t="s">
        <v>202</v>
      </c>
    </row>
    <row r="99" spans="1:5" ht="51">
      <c r="A99" t="s">
        <v>54</v>
      </c>
      <c r="E99" s="25" t="s">
        <v>197</v>
      </c>
    </row>
    <row r="100" spans="1:16" ht="12.75">
      <c r="A100" s="16" t="s">
        <v>45</v>
      </c>
      <c r="B100" s="20" t="s">
        <v>203</v>
      </c>
      <c r="C100" s="20" t="s">
        <v>204</v>
      </c>
      <c r="D100" s="16" t="s">
        <v>47</v>
      </c>
      <c r="E100" s="21" t="s">
        <v>205</v>
      </c>
      <c r="F100" s="22" t="s">
        <v>95</v>
      </c>
      <c r="G100" s="23">
        <v>3.3</v>
      </c>
      <c r="H100" s="23">
        <v>0</v>
      </c>
      <c r="I100" s="23">
        <f>ROUND(ROUND(H100,3)*ROUND(G100,3),3)</f>
        <v>0</v>
      </c>
      <c r="O100">
        <f>(I100*21)/100</f>
        <v>0</v>
      </c>
      <c r="P100" t="s">
        <v>24</v>
      </c>
    </row>
    <row r="101" spans="1:5" ht="25.5">
      <c r="A101" s="24" t="s">
        <v>50</v>
      </c>
      <c r="E101" s="25" t="s">
        <v>206</v>
      </c>
    </row>
    <row r="102" spans="1:5" ht="25.5">
      <c r="A102" s="26" t="s">
        <v>52</v>
      </c>
      <c r="E102" s="27" t="s">
        <v>207</v>
      </c>
    </row>
    <row r="103" spans="1:5" ht="165.75">
      <c r="A103" t="s">
        <v>54</v>
      </c>
      <c r="E103" s="25" t="s">
        <v>208</v>
      </c>
    </row>
    <row r="104" spans="1:16" ht="12.75">
      <c r="A104" s="16" t="s">
        <v>45</v>
      </c>
      <c r="B104" s="20" t="s">
        <v>209</v>
      </c>
      <c r="C104" s="20" t="s">
        <v>210</v>
      </c>
      <c r="D104" s="16" t="s">
        <v>47</v>
      </c>
      <c r="E104" s="21" t="s">
        <v>211</v>
      </c>
      <c r="F104" s="22" t="s">
        <v>95</v>
      </c>
      <c r="G104" s="23">
        <v>322.17</v>
      </c>
      <c r="H104" s="23">
        <v>0</v>
      </c>
      <c r="I104" s="23">
        <f>ROUND(ROUND(H104,3)*ROUND(G104,3),3)</f>
        <v>0</v>
      </c>
      <c r="O104">
        <f>(I104*21)/100</f>
        <v>0</v>
      </c>
      <c r="P104" t="s">
        <v>24</v>
      </c>
    </row>
    <row r="105" spans="1:5" ht="38.25">
      <c r="A105" s="24" t="s">
        <v>50</v>
      </c>
      <c r="E105" s="25" t="s">
        <v>212</v>
      </c>
    </row>
    <row r="106" spans="1:5" ht="25.5">
      <c r="A106" s="26" t="s">
        <v>52</v>
      </c>
      <c r="E106" s="27" t="s">
        <v>213</v>
      </c>
    </row>
    <row r="107" spans="1:5" ht="165.75">
      <c r="A107" t="s">
        <v>54</v>
      </c>
      <c r="E107" s="25" t="s">
        <v>208</v>
      </c>
    </row>
    <row r="108" spans="1:16" ht="12.75">
      <c r="A108" s="16" t="s">
        <v>45</v>
      </c>
      <c r="B108" s="20" t="s">
        <v>214</v>
      </c>
      <c r="C108" s="20" t="s">
        <v>215</v>
      </c>
      <c r="D108" s="16" t="s">
        <v>47</v>
      </c>
      <c r="E108" s="21" t="s">
        <v>216</v>
      </c>
      <c r="F108" s="22" t="s">
        <v>95</v>
      </c>
      <c r="G108" s="23">
        <v>94.14</v>
      </c>
      <c r="H108" s="23">
        <v>0</v>
      </c>
      <c r="I108" s="23">
        <f>ROUND(ROUND(H108,3)*ROUND(G108,3),3)</f>
        <v>0</v>
      </c>
      <c r="O108">
        <f>(I108*21)/100</f>
        <v>0</v>
      </c>
      <c r="P108" t="s">
        <v>24</v>
      </c>
    </row>
    <row r="109" spans="1:5" ht="38.25">
      <c r="A109" s="24" t="s">
        <v>50</v>
      </c>
      <c r="E109" s="25" t="s">
        <v>217</v>
      </c>
    </row>
    <row r="110" spans="1:5" ht="25.5">
      <c r="A110" s="26" t="s">
        <v>52</v>
      </c>
      <c r="E110" s="27" t="s">
        <v>218</v>
      </c>
    </row>
    <row r="111" spans="1:5" ht="165.75">
      <c r="A111" t="s">
        <v>54</v>
      </c>
      <c r="E111" s="25" t="s">
        <v>208</v>
      </c>
    </row>
    <row r="112" spans="1:16" ht="12.75">
      <c r="A112" s="16" t="s">
        <v>45</v>
      </c>
      <c r="B112" s="20" t="s">
        <v>219</v>
      </c>
      <c r="C112" s="20" t="s">
        <v>220</v>
      </c>
      <c r="D112" s="16" t="s">
        <v>30</v>
      </c>
      <c r="E112" s="21" t="s">
        <v>221</v>
      </c>
      <c r="F112" s="22" t="s">
        <v>95</v>
      </c>
      <c r="G112" s="23">
        <v>5.53</v>
      </c>
      <c r="H112" s="23">
        <v>0</v>
      </c>
      <c r="I112" s="23">
        <f>ROUND(ROUND(H112,3)*ROUND(G112,3),3)</f>
        <v>0</v>
      </c>
      <c r="O112">
        <f>(I112*21)/100</f>
        <v>0</v>
      </c>
      <c r="P112" t="s">
        <v>24</v>
      </c>
    </row>
    <row r="113" spans="1:5" ht="38.25">
      <c r="A113" s="24" t="s">
        <v>50</v>
      </c>
      <c r="E113" s="25" t="s">
        <v>222</v>
      </c>
    </row>
    <row r="114" spans="1:5" ht="25.5">
      <c r="A114" s="26" t="s">
        <v>52</v>
      </c>
      <c r="E114" s="27" t="s">
        <v>223</v>
      </c>
    </row>
    <row r="115" spans="1:5" ht="165.75">
      <c r="A115" t="s">
        <v>54</v>
      </c>
      <c r="E115" s="25" t="s">
        <v>208</v>
      </c>
    </row>
    <row r="116" spans="1:16" ht="12.75">
      <c r="A116" s="16" t="s">
        <v>45</v>
      </c>
      <c r="B116" s="20" t="s">
        <v>224</v>
      </c>
      <c r="C116" s="20" t="s">
        <v>220</v>
      </c>
      <c r="D116" s="16" t="s">
        <v>24</v>
      </c>
      <c r="E116" s="21" t="s">
        <v>221</v>
      </c>
      <c r="F116" s="22" t="s">
        <v>95</v>
      </c>
      <c r="G116" s="23">
        <v>1.04</v>
      </c>
      <c r="H116" s="23">
        <v>0</v>
      </c>
      <c r="I116" s="23">
        <f>ROUND(ROUND(H116,3)*ROUND(G116,3),3)</f>
        <v>0</v>
      </c>
      <c r="O116">
        <f>(I116*21)/100</f>
        <v>0</v>
      </c>
      <c r="P116" t="s">
        <v>24</v>
      </c>
    </row>
    <row r="117" spans="1:5" ht="38.25">
      <c r="A117" s="24" t="s">
        <v>50</v>
      </c>
      <c r="E117" s="25" t="s">
        <v>225</v>
      </c>
    </row>
    <row r="118" spans="1:5" ht="25.5">
      <c r="A118" s="26" t="s">
        <v>52</v>
      </c>
      <c r="E118" s="27" t="s">
        <v>226</v>
      </c>
    </row>
    <row r="119" spans="1:5" ht="165.75">
      <c r="A119" t="s">
        <v>54</v>
      </c>
      <c r="E119" s="25" t="s">
        <v>208</v>
      </c>
    </row>
    <row r="120" spans="1:16" ht="25.5">
      <c r="A120" s="16" t="s">
        <v>45</v>
      </c>
      <c r="B120" s="20" t="s">
        <v>227</v>
      </c>
      <c r="C120" s="20" t="s">
        <v>228</v>
      </c>
      <c r="D120" s="16" t="s">
        <v>47</v>
      </c>
      <c r="E120" s="21" t="s">
        <v>229</v>
      </c>
      <c r="F120" s="22" t="s">
        <v>95</v>
      </c>
      <c r="G120" s="23">
        <v>1.48</v>
      </c>
      <c r="H120" s="23">
        <v>0</v>
      </c>
      <c r="I120" s="23">
        <f>ROUND(ROUND(H120,3)*ROUND(G120,3),3)</f>
        <v>0</v>
      </c>
      <c r="O120">
        <f>(I120*21)/100</f>
        <v>0</v>
      </c>
      <c r="P120" t="s">
        <v>24</v>
      </c>
    </row>
    <row r="121" spans="1:5" ht="38.25">
      <c r="A121" s="24" t="s">
        <v>50</v>
      </c>
      <c r="E121" s="25" t="s">
        <v>230</v>
      </c>
    </row>
    <row r="122" spans="1:5" ht="25.5">
      <c r="A122" s="26" t="s">
        <v>52</v>
      </c>
      <c r="E122" s="27" t="s">
        <v>231</v>
      </c>
    </row>
    <row r="123" spans="1:5" ht="165.75">
      <c r="A123" t="s">
        <v>54</v>
      </c>
      <c r="E123" s="25" t="s">
        <v>208</v>
      </c>
    </row>
    <row r="124" spans="1:16" ht="12.75">
      <c r="A124" s="16" t="s">
        <v>45</v>
      </c>
      <c r="B124" s="20" t="s">
        <v>232</v>
      </c>
      <c r="C124" s="20" t="s">
        <v>233</v>
      </c>
      <c r="D124" s="16" t="s">
        <v>47</v>
      </c>
      <c r="E124" s="21" t="s">
        <v>234</v>
      </c>
      <c r="F124" s="22" t="s">
        <v>95</v>
      </c>
      <c r="G124" s="23">
        <v>66</v>
      </c>
      <c r="H124" s="23">
        <v>0</v>
      </c>
      <c r="I124" s="23">
        <f>ROUND(ROUND(H124,3)*ROUND(G124,3),3)</f>
        <v>0</v>
      </c>
      <c r="O124">
        <f>(I124*21)/100</f>
        <v>0</v>
      </c>
      <c r="P124" t="s">
        <v>24</v>
      </c>
    </row>
    <row r="125" spans="1:5" ht="25.5">
      <c r="A125" s="24" t="s">
        <v>50</v>
      </c>
      <c r="E125" s="25" t="s">
        <v>235</v>
      </c>
    </row>
    <row r="126" spans="1:5" ht="25.5">
      <c r="A126" s="26" t="s">
        <v>52</v>
      </c>
      <c r="E126" s="27" t="s">
        <v>236</v>
      </c>
    </row>
    <row r="127" spans="1:5" ht="153">
      <c r="A127" t="s">
        <v>54</v>
      </c>
      <c r="E127" s="25" t="s">
        <v>237</v>
      </c>
    </row>
    <row r="128" spans="1:16" ht="12.75">
      <c r="A128" s="16" t="s">
        <v>45</v>
      </c>
      <c r="B128" s="20" t="s">
        <v>238</v>
      </c>
      <c r="C128" s="20" t="s">
        <v>239</v>
      </c>
      <c r="D128" s="16" t="s">
        <v>47</v>
      </c>
      <c r="E128" s="21" t="s">
        <v>240</v>
      </c>
      <c r="F128" s="22" t="s">
        <v>138</v>
      </c>
      <c r="G128" s="23">
        <v>10.41</v>
      </c>
      <c r="H128" s="23">
        <v>0</v>
      </c>
      <c r="I128" s="23">
        <f>ROUND(ROUND(H128,3)*ROUND(G128,3),3)</f>
        <v>0</v>
      </c>
      <c r="O128">
        <f>(I128*21)/100</f>
        <v>0</v>
      </c>
      <c r="P128" t="s">
        <v>24</v>
      </c>
    </row>
    <row r="129" spans="1:5" ht="25.5">
      <c r="A129" s="24" t="s">
        <v>50</v>
      </c>
      <c r="E129" s="25" t="s">
        <v>241</v>
      </c>
    </row>
    <row r="130" spans="1:5" ht="25.5">
      <c r="A130" s="26" t="s">
        <v>52</v>
      </c>
      <c r="E130" s="27" t="s">
        <v>242</v>
      </c>
    </row>
    <row r="131" spans="1:5" ht="38.25">
      <c r="A131" t="s">
        <v>54</v>
      </c>
      <c r="E131" s="25" t="s">
        <v>243</v>
      </c>
    </row>
    <row r="132" spans="1:18" ht="12.75" customHeight="1">
      <c r="A132" s="5" t="s">
        <v>44</v>
      </c>
      <c r="B132" s="5"/>
      <c r="C132" s="29" t="s">
        <v>76</v>
      </c>
      <c r="D132" s="5"/>
      <c r="E132" s="18" t="s">
        <v>244</v>
      </c>
      <c r="F132" s="5"/>
      <c r="G132" s="5"/>
      <c r="H132" s="5"/>
      <c r="I132" s="30">
        <f>0+Q132</f>
        <v>0</v>
      </c>
      <c r="O132">
        <f>0+R132</f>
        <v>0</v>
      </c>
      <c r="Q132">
        <f>0+I133+I137+I141</f>
        <v>0</v>
      </c>
      <c r="R132">
        <f>0+O133+O137+O141</f>
        <v>0</v>
      </c>
    </row>
    <row r="133" spans="1:16" ht="12.75">
      <c r="A133" s="16" t="s">
        <v>45</v>
      </c>
      <c r="B133" s="20" t="s">
        <v>245</v>
      </c>
      <c r="C133" s="20" t="s">
        <v>246</v>
      </c>
      <c r="D133" s="16" t="s">
        <v>47</v>
      </c>
      <c r="E133" s="21" t="s">
        <v>247</v>
      </c>
      <c r="F133" s="22" t="s">
        <v>81</v>
      </c>
      <c r="G133" s="23">
        <v>2</v>
      </c>
      <c r="H133" s="23">
        <v>0</v>
      </c>
      <c r="I133" s="23">
        <f>ROUND(ROUND(H133,3)*ROUND(G133,3),3)</f>
        <v>0</v>
      </c>
      <c r="O133">
        <f>(I133*21)/100</f>
        <v>0</v>
      </c>
      <c r="P133" t="s">
        <v>24</v>
      </c>
    </row>
    <row r="134" spans="1:5" ht="25.5">
      <c r="A134" s="24" t="s">
        <v>50</v>
      </c>
      <c r="E134" s="25" t="s">
        <v>248</v>
      </c>
    </row>
    <row r="135" spans="1:5" ht="25.5">
      <c r="A135" s="26" t="s">
        <v>52</v>
      </c>
      <c r="E135" s="27" t="s">
        <v>53</v>
      </c>
    </row>
    <row r="136" spans="1:5" ht="38.25">
      <c r="A136" t="s">
        <v>54</v>
      </c>
      <c r="E136" s="25" t="s">
        <v>249</v>
      </c>
    </row>
    <row r="137" spans="1:16" ht="12.75">
      <c r="A137" s="16" t="s">
        <v>45</v>
      </c>
      <c r="B137" s="20" t="s">
        <v>250</v>
      </c>
      <c r="C137" s="20" t="s">
        <v>251</v>
      </c>
      <c r="D137" s="16" t="s">
        <v>47</v>
      </c>
      <c r="E137" s="21" t="s">
        <v>252</v>
      </c>
      <c r="F137" s="22" t="s">
        <v>81</v>
      </c>
      <c r="G137" s="23">
        <v>3</v>
      </c>
      <c r="H137" s="23">
        <v>0</v>
      </c>
      <c r="I137" s="23">
        <f>ROUND(ROUND(H137,3)*ROUND(G137,3),3)</f>
        <v>0</v>
      </c>
      <c r="O137">
        <f>(I137*21)/100</f>
        <v>0</v>
      </c>
      <c r="P137" t="s">
        <v>24</v>
      </c>
    </row>
    <row r="138" spans="1:5" ht="25.5">
      <c r="A138" s="24" t="s">
        <v>50</v>
      </c>
      <c r="E138" s="25" t="s">
        <v>253</v>
      </c>
    </row>
    <row r="139" spans="1:5" ht="25.5">
      <c r="A139" s="26" t="s">
        <v>52</v>
      </c>
      <c r="E139" s="27" t="s">
        <v>254</v>
      </c>
    </row>
    <row r="140" spans="1:5" ht="38.25">
      <c r="A140" t="s">
        <v>54</v>
      </c>
      <c r="E140" s="25" t="s">
        <v>249</v>
      </c>
    </row>
    <row r="141" spans="1:16" ht="12.75">
      <c r="A141" s="16" t="s">
        <v>45</v>
      </c>
      <c r="B141" s="20" t="s">
        <v>255</v>
      </c>
      <c r="C141" s="20" t="s">
        <v>256</v>
      </c>
      <c r="D141" s="16" t="s">
        <v>47</v>
      </c>
      <c r="E141" s="21" t="s">
        <v>257</v>
      </c>
      <c r="F141" s="22" t="s">
        <v>138</v>
      </c>
      <c r="G141" s="23">
        <v>97.41</v>
      </c>
      <c r="H141" s="23">
        <v>0</v>
      </c>
      <c r="I141" s="23">
        <f>ROUND(ROUND(H141,3)*ROUND(G141,3),3)</f>
        <v>0</v>
      </c>
      <c r="O141">
        <f>(I141*21)/100</f>
        <v>0</v>
      </c>
      <c r="P141" t="s">
        <v>24</v>
      </c>
    </row>
    <row r="142" spans="1:5" ht="25.5">
      <c r="A142" s="24" t="s">
        <v>50</v>
      </c>
      <c r="E142" s="25" t="s">
        <v>258</v>
      </c>
    </row>
    <row r="143" spans="1:5" ht="25.5">
      <c r="A143" s="26" t="s">
        <v>52</v>
      </c>
      <c r="E143" s="27" t="s">
        <v>259</v>
      </c>
    </row>
    <row r="144" spans="1:5" ht="38.25">
      <c r="A144" t="s">
        <v>54</v>
      </c>
      <c r="E144" s="25" t="s">
        <v>260</v>
      </c>
    </row>
    <row r="145" spans="1:18" ht="12.75" customHeight="1">
      <c r="A145" s="5" t="s">
        <v>44</v>
      </c>
      <c r="B145" s="5"/>
      <c r="C145" s="29" t="s">
        <v>41</v>
      </c>
      <c r="D145" s="5"/>
      <c r="E145" s="18" t="s">
        <v>96</v>
      </c>
      <c r="F145" s="5"/>
      <c r="G145" s="5"/>
      <c r="H145" s="5"/>
      <c r="I145" s="30">
        <f>0+Q145</f>
        <v>0</v>
      </c>
      <c r="O145">
        <f>0+R145</f>
        <v>0</v>
      </c>
      <c r="Q145">
        <f>0+I146+I150+I154+I158+I162+I166+I170+I174+I178+I182</f>
        <v>0</v>
      </c>
      <c r="R145">
        <f>0+O146+O150+O154+O158+O162+O166+O170+O174+O178+O182</f>
        <v>0</v>
      </c>
    </row>
    <row r="146" spans="1:16" ht="25.5">
      <c r="A146" s="16" t="s">
        <v>45</v>
      </c>
      <c r="B146" s="20" t="s">
        <v>261</v>
      </c>
      <c r="C146" s="20" t="s">
        <v>262</v>
      </c>
      <c r="D146" s="16" t="s">
        <v>47</v>
      </c>
      <c r="E146" s="21" t="s">
        <v>263</v>
      </c>
      <c r="F146" s="22" t="s">
        <v>81</v>
      </c>
      <c r="G146" s="23">
        <v>3</v>
      </c>
      <c r="H146" s="23">
        <v>0</v>
      </c>
      <c r="I146" s="23">
        <f>ROUND(ROUND(H146,3)*ROUND(G146,3),3)</f>
        <v>0</v>
      </c>
      <c r="O146">
        <f>(I146*21)/100</f>
        <v>0</v>
      </c>
      <c r="P146" t="s">
        <v>24</v>
      </c>
    </row>
    <row r="147" spans="1:5" ht="12.75">
      <c r="A147" s="24" t="s">
        <v>50</v>
      </c>
      <c r="E147" s="25" t="s">
        <v>264</v>
      </c>
    </row>
    <row r="148" spans="1:5" ht="25.5">
      <c r="A148" s="26" t="s">
        <v>52</v>
      </c>
      <c r="E148" s="27" t="s">
        <v>254</v>
      </c>
    </row>
    <row r="149" spans="1:5" ht="25.5">
      <c r="A149" t="s">
        <v>54</v>
      </c>
      <c r="E149" s="25" t="s">
        <v>265</v>
      </c>
    </row>
    <row r="150" spans="1:16" ht="25.5">
      <c r="A150" s="16" t="s">
        <v>45</v>
      </c>
      <c r="B150" s="20" t="s">
        <v>266</v>
      </c>
      <c r="C150" s="20" t="s">
        <v>267</v>
      </c>
      <c r="D150" s="16" t="s">
        <v>47</v>
      </c>
      <c r="E150" s="21" t="s">
        <v>268</v>
      </c>
      <c r="F150" s="22" t="s">
        <v>81</v>
      </c>
      <c r="G150" s="23">
        <v>1</v>
      </c>
      <c r="H150" s="23">
        <v>0</v>
      </c>
      <c r="I150" s="23">
        <f>ROUND(ROUND(H150,3)*ROUND(G150,3),3)</f>
        <v>0</v>
      </c>
      <c r="O150">
        <f>(I150*21)/100</f>
        <v>0</v>
      </c>
      <c r="P150" t="s">
        <v>24</v>
      </c>
    </row>
    <row r="151" spans="1:5" ht="25.5">
      <c r="A151" s="24" t="s">
        <v>50</v>
      </c>
      <c r="E151" s="25" t="s">
        <v>269</v>
      </c>
    </row>
    <row r="152" spans="1:5" ht="25.5">
      <c r="A152" s="26" t="s">
        <v>52</v>
      </c>
      <c r="E152" s="27" t="s">
        <v>59</v>
      </c>
    </row>
    <row r="153" spans="1:5" ht="25.5">
      <c r="A153" t="s">
        <v>54</v>
      </c>
      <c r="E153" s="25" t="s">
        <v>270</v>
      </c>
    </row>
    <row r="154" spans="1:16" ht="38.25">
      <c r="A154" s="16" t="s">
        <v>45</v>
      </c>
      <c r="B154" s="20" t="s">
        <v>271</v>
      </c>
      <c r="C154" s="20" t="s">
        <v>272</v>
      </c>
      <c r="D154" s="16" t="s">
        <v>47</v>
      </c>
      <c r="E154" s="21" t="s">
        <v>273</v>
      </c>
      <c r="F154" s="22" t="s">
        <v>81</v>
      </c>
      <c r="G154" s="23">
        <v>1</v>
      </c>
      <c r="H154" s="23">
        <v>0</v>
      </c>
      <c r="I154" s="23">
        <f>ROUND(ROUND(H154,3)*ROUND(G154,3),3)</f>
        <v>0</v>
      </c>
      <c r="O154">
        <f>(I154*21)/100</f>
        <v>0</v>
      </c>
      <c r="P154" t="s">
        <v>24</v>
      </c>
    </row>
    <row r="155" spans="1:5" ht="12.75">
      <c r="A155" s="24" t="s">
        <v>50</v>
      </c>
      <c r="E155" s="25" t="s">
        <v>264</v>
      </c>
    </row>
    <row r="156" spans="1:5" ht="25.5">
      <c r="A156" s="26" t="s">
        <v>52</v>
      </c>
      <c r="E156" s="27" t="s">
        <v>59</v>
      </c>
    </row>
    <row r="157" spans="1:5" ht="38.25">
      <c r="A157" t="s">
        <v>54</v>
      </c>
      <c r="E157" s="25" t="s">
        <v>274</v>
      </c>
    </row>
    <row r="158" spans="1:16" ht="12.75">
      <c r="A158" s="16" t="s">
        <v>45</v>
      </c>
      <c r="B158" s="20" t="s">
        <v>275</v>
      </c>
      <c r="C158" s="20" t="s">
        <v>276</v>
      </c>
      <c r="D158" s="16" t="s">
        <v>47</v>
      </c>
      <c r="E158" s="21" t="s">
        <v>277</v>
      </c>
      <c r="F158" s="22" t="s">
        <v>138</v>
      </c>
      <c r="G158" s="23">
        <v>20.42</v>
      </c>
      <c r="H158" s="23">
        <v>0</v>
      </c>
      <c r="I158" s="23">
        <f>ROUND(ROUND(H158,3)*ROUND(G158,3),3)</f>
        <v>0</v>
      </c>
      <c r="O158">
        <f>(I158*21)/100</f>
        <v>0</v>
      </c>
      <c r="P158" t="s">
        <v>24</v>
      </c>
    </row>
    <row r="159" spans="1:5" ht="25.5">
      <c r="A159" s="24" t="s">
        <v>50</v>
      </c>
      <c r="E159" s="25" t="s">
        <v>278</v>
      </c>
    </row>
    <row r="160" spans="1:5" ht="25.5">
      <c r="A160" s="26" t="s">
        <v>52</v>
      </c>
      <c r="E160" s="27" t="s">
        <v>279</v>
      </c>
    </row>
    <row r="161" spans="1:5" ht="51">
      <c r="A161" t="s">
        <v>54</v>
      </c>
      <c r="E161" s="25" t="s">
        <v>280</v>
      </c>
    </row>
    <row r="162" spans="1:16" ht="12.75">
      <c r="A162" s="16" t="s">
        <v>45</v>
      </c>
      <c r="B162" s="20" t="s">
        <v>281</v>
      </c>
      <c r="C162" s="20" t="s">
        <v>282</v>
      </c>
      <c r="D162" s="16" t="s">
        <v>30</v>
      </c>
      <c r="E162" s="21" t="s">
        <v>283</v>
      </c>
      <c r="F162" s="22" t="s">
        <v>138</v>
      </c>
      <c r="G162" s="23">
        <v>107.81</v>
      </c>
      <c r="H162" s="23">
        <v>0</v>
      </c>
      <c r="I162" s="23">
        <f>ROUND(ROUND(H162,3)*ROUND(G162,3),3)</f>
        <v>0</v>
      </c>
      <c r="O162">
        <f>(I162*21)/100</f>
        <v>0</v>
      </c>
      <c r="P162" t="s">
        <v>24</v>
      </c>
    </row>
    <row r="163" spans="1:5" ht="25.5">
      <c r="A163" s="24" t="s">
        <v>50</v>
      </c>
      <c r="E163" s="25" t="s">
        <v>284</v>
      </c>
    </row>
    <row r="164" spans="1:5" ht="25.5">
      <c r="A164" s="26" t="s">
        <v>52</v>
      </c>
      <c r="E164" s="27" t="s">
        <v>285</v>
      </c>
    </row>
    <row r="165" spans="1:5" ht="51">
      <c r="A165" t="s">
        <v>54</v>
      </c>
      <c r="E165" s="25" t="s">
        <v>280</v>
      </c>
    </row>
    <row r="166" spans="1:16" ht="12.75">
      <c r="A166" s="16" t="s">
        <v>45</v>
      </c>
      <c r="B166" s="20" t="s">
        <v>286</v>
      </c>
      <c r="C166" s="20" t="s">
        <v>282</v>
      </c>
      <c r="D166" s="16" t="s">
        <v>24</v>
      </c>
      <c r="E166" s="21" t="s">
        <v>283</v>
      </c>
      <c r="F166" s="22" t="s">
        <v>138</v>
      </c>
      <c r="G166" s="23">
        <v>139.6</v>
      </c>
      <c r="H166" s="23">
        <v>0</v>
      </c>
      <c r="I166" s="23">
        <f>ROUND(ROUND(H166,3)*ROUND(G166,3),3)</f>
        <v>0</v>
      </c>
      <c r="O166">
        <f>(I166*21)/100</f>
        <v>0</v>
      </c>
      <c r="P166" t="s">
        <v>24</v>
      </c>
    </row>
    <row r="167" spans="1:5" ht="25.5">
      <c r="A167" s="24" t="s">
        <v>50</v>
      </c>
      <c r="E167" s="25" t="s">
        <v>287</v>
      </c>
    </row>
    <row r="168" spans="1:5" ht="25.5">
      <c r="A168" s="26" t="s">
        <v>52</v>
      </c>
      <c r="E168" s="27" t="s">
        <v>288</v>
      </c>
    </row>
    <row r="169" spans="1:5" ht="51">
      <c r="A169" t="s">
        <v>54</v>
      </c>
      <c r="E169" s="25" t="s">
        <v>280</v>
      </c>
    </row>
    <row r="170" spans="1:16" ht="12.75">
      <c r="A170" s="16" t="s">
        <v>45</v>
      </c>
      <c r="B170" s="20" t="s">
        <v>289</v>
      </c>
      <c r="C170" s="20" t="s">
        <v>290</v>
      </c>
      <c r="D170" s="16" t="s">
        <v>47</v>
      </c>
      <c r="E170" s="21" t="s">
        <v>291</v>
      </c>
      <c r="F170" s="22" t="s">
        <v>138</v>
      </c>
      <c r="G170" s="23">
        <v>19.95</v>
      </c>
      <c r="H170" s="23">
        <v>0</v>
      </c>
      <c r="I170" s="23">
        <f>ROUND(ROUND(H170,3)*ROUND(G170,3),3)</f>
        <v>0</v>
      </c>
      <c r="O170">
        <f>(I170*21)/100</f>
        <v>0</v>
      </c>
      <c r="P170" t="s">
        <v>24</v>
      </c>
    </row>
    <row r="171" spans="1:5" ht="25.5">
      <c r="A171" s="24" t="s">
        <v>50</v>
      </c>
      <c r="E171" s="25" t="s">
        <v>292</v>
      </c>
    </row>
    <row r="172" spans="1:5" ht="25.5">
      <c r="A172" s="26" t="s">
        <v>52</v>
      </c>
      <c r="E172" s="27" t="s">
        <v>293</v>
      </c>
    </row>
    <row r="173" spans="1:5" ht="51">
      <c r="A173" t="s">
        <v>54</v>
      </c>
      <c r="E173" s="25" t="s">
        <v>280</v>
      </c>
    </row>
    <row r="174" spans="1:16" ht="12.75">
      <c r="A174" s="16" t="s">
        <v>45</v>
      </c>
      <c r="B174" s="20" t="s">
        <v>294</v>
      </c>
      <c r="C174" s="20" t="s">
        <v>295</v>
      </c>
      <c r="D174" s="16" t="s">
        <v>47</v>
      </c>
      <c r="E174" s="21" t="s">
        <v>296</v>
      </c>
      <c r="F174" s="22" t="s">
        <v>138</v>
      </c>
      <c r="G174" s="23">
        <v>7.4</v>
      </c>
      <c r="H174" s="23">
        <v>0</v>
      </c>
      <c r="I174" s="23">
        <f>ROUND(ROUND(H174,3)*ROUND(G174,3),3)</f>
        <v>0</v>
      </c>
      <c r="O174">
        <f>(I174*21)/100</f>
        <v>0</v>
      </c>
      <c r="P174" t="s">
        <v>24</v>
      </c>
    </row>
    <row r="175" spans="1:5" ht="25.5">
      <c r="A175" s="24" t="s">
        <v>50</v>
      </c>
      <c r="E175" s="25" t="s">
        <v>297</v>
      </c>
    </row>
    <row r="176" spans="1:5" ht="25.5">
      <c r="A176" s="26" t="s">
        <v>52</v>
      </c>
      <c r="E176" s="27" t="s">
        <v>298</v>
      </c>
    </row>
    <row r="177" spans="1:5" ht="51">
      <c r="A177" t="s">
        <v>54</v>
      </c>
      <c r="E177" s="25" t="s">
        <v>280</v>
      </c>
    </row>
    <row r="178" spans="1:16" ht="12.75">
      <c r="A178" s="16" t="s">
        <v>45</v>
      </c>
      <c r="B178" s="20" t="s">
        <v>299</v>
      </c>
      <c r="C178" s="20" t="s">
        <v>300</v>
      </c>
      <c r="D178" s="16" t="s">
        <v>47</v>
      </c>
      <c r="E178" s="21" t="s">
        <v>301</v>
      </c>
      <c r="F178" s="22" t="s">
        <v>81</v>
      </c>
      <c r="G178" s="23">
        <v>2</v>
      </c>
      <c r="H178" s="23">
        <v>0</v>
      </c>
      <c r="I178" s="23">
        <f>ROUND(ROUND(H178,3)*ROUND(G178,3),3)</f>
        <v>0</v>
      </c>
      <c r="O178">
        <f>(I178*21)/100</f>
        <v>0</v>
      </c>
      <c r="P178" t="s">
        <v>24</v>
      </c>
    </row>
    <row r="179" spans="1:5" ht="25.5">
      <c r="A179" s="24" t="s">
        <v>50</v>
      </c>
      <c r="E179" s="25" t="s">
        <v>302</v>
      </c>
    </row>
    <row r="180" spans="1:5" ht="25.5">
      <c r="A180" s="26" t="s">
        <v>52</v>
      </c>
      <c r="E180" s="27" t="s">
        <v>53</v>
      </c>
    </row>
    <row r="181" spans="1:5" ht="89.25">
      <c r="A181" t="s">
        <v>54</v>
      </c>
      <c r="E181" s="25" t="s">
        <v>303</v>
      </c>
    </row>
    <row r="182" spans="1:16" ht="12.75">
      <c r="A182" s="16" t="s">
        <v>45</v>
      </c>
      <c r="B182" s="20" t="s">
        <v>304</v>
      </c>
      <c r="C182" s="20" t="s">
        <v>305</v>
      </c>
      <c r="D182" s="16" t="s">
        <v>47</v>
      </c>
      <c r="E182" s="21" t="s">
        <v>306</v>
      </c>
      <c r="F182" s="22" t="s">
        <v>99</v>
      </c>
      <c r="G182" s="23">
        <v>0.33</v>
      </c>
      <c r="H182" s="23">
        <v>0</v>
      </c>
      <c r="I182" s="23">
        <f>ROUND(ROUND(H182,3)*ROUND(G182,3),3)</f>
        <v>0</v>
      </c>
      <c r="O182">
        <f>(I182*21)/100</f>
        <v>0</v>
      </c>
      <c r="P182" t="s">
        <v>24</v>
      </c>
    </row>
    <row r="183" spans="1:5" ht="51">
      <c r="A183" s="24" t="s">
        <v>50</v>
      </c>
      <c r="E183" s="25" t="s">
        <v>307</v>
      </c>
    </row>
    <row r="184" spans="1:5" ht="25.5">
      <c r="A184" s="26" t="s">
        <v>52</v>
      </c>
      <c r="E184" s="27" t="s">
        <v>308</v>
      </c>
    </row>
    <row r="185" spans="1:5" ht="114.75">
      <c r="A185" t="s">
        <v>54</v>
      </c>
      <c r="E185" s="25" t="s">
        <v>309</v>
      </c>
    </row>
  </sheetData>
  <sheetProtection/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23</v>
      </c>
    </row>
    <row r="3" spans="1:16" ht="15" customHeight="1">
      <c r="A3" t="s">
        <v>12</v>
      </c>
      <c r="B3" s="8" t="s">
        <v>14</v>
      </c>
      <c r="C3" s="34" t="s">
        <v>15</v>
      </c>
      <c r="D3" s="31"/>
      <c r="E3" s="9" t="s">
        <v>16</v>
      </c>
      <c r="F3" s="35" t="s">
        <v>19</v>
      </c>
      <c r="G3" s="36"/>
      <c r="H3" s="7" t="s">
        <v>321</v>
      </c>
      <c r="I3" s="28">
        <f>0+I8</f>
        <v>0</v>
      </c>
      <c r="O3" t="s">
        <v>20</v>
      </c>
      <c r="P3" t="s">
        <v>23</v>
      </c>
    </row>
    <row r="4" spans="1:16" ht="15" customHeight="1">
      <c r="A4" t="s">
        <v>17</v>
      </c>
      <c r="B4" s="11" t="s">
        <v>18</v>
      </c>
      <c r="C4" s="37" t="s">
        <v>321</v>
      </c>
      <c r="D4" s="38"/>
      <c r="E4" s="12" t="s">
        <v>322</v>
      </c>
      <c r="F4" s="11"/>
      <c r="G4" s="11"/>
      <c r="H4" s="13"/>
      <c r="I4" s="13"/>
      <c r="O4" t="s">
        <v>21</v>
      </c>
      <c r="P4" t="s">
        <v>23</v>
      </c>
    </row>
    <row r="5" spans="1:16" ht="12.75" customHeight="1">
      <c r="A5" s="39" t="s">
        <v>27</v>
      </c>
      <c r="B5" s="39" t="s">
        <v>29</v>
      </c>
      <c r="C5" s="39" t="s">
        <v>31</v>
      </c>
      <c r="D5" s="39" t="s">
        <v>32</v>
      </c>
      <c r="E5" s="39" t="s">
        <v>33</v>
      </c>
      <c r="F5" s="39" t="s">
        <v>35</v>
      </c>
      <c r="G5" s="39" t="s">
        <v>37</v>
      </c>
      <c r="H5" s="39" t="s">
        <v>39</v>
      </c>
      <c r="I5" s="39"/>
      <c r="O5" t="s">
        <v>22</v>
      </c>
      <c r="P5" t="s">
        <v>24</v>
      </c>
    </row>
    <row r="6" spans="1:9" ht="12.75" customHeight="1">
      <c r="A6" s="39"/>
      <c r="B6" s="39"/>
      <c r="C6" s="39"/>
      <c r="D6" s="39"/>
      <c r="E6" s="39"/>
      <c r="F6" s="39"/>
      <c r="G6" s="39"/>
      <c r="H6" s="10" t="s">
        <v>40</v>
      </c>
      <c r="I6" s="10" t="s">
        <v>42</v>
      </c>
    </row>
    <row r="7" spans="1:9" ht="12.75" customHeight="1">
      <c r="A7" s="10" t="s">
        <v>28</v>
      </c>
      <c r="B7" s="10" t="s">
        <v>30</v>
      </c>
      <c r="C7" s="10" t="s">
        <v>24</v>
      </c>
      <c r="D7" s="10" t="s">
        <v>23</v>
      </c>
      <c r="E7" s="10" t="s">
        <v>34</v>
      </c>
      <c r="F7" s="10" t="s">
        <v>36</v>
      </c>
      <c r="G7" s="10" t="s">
        <v>38</v>
      </c>
      <c r="H7" s="10" t="s">
        <v>41</v>
      </c>
      <c r="I7" s="10" t="s">
        <v>43</v>
      </c>
    </row>
    <row r="8" spans="1:18" ht="12.75" customHeight="1">
      <c r="A8" s="13" t="s">
        <v>44</v>
      </c>
      <c r="B8" s="13"/>
      <c r="C8" s="17" t="s">
        <v>76</v>
      </c>
      <c r="D8" s="13"/>
      <c r="E8" s="18" t="s">
        <v>244</v>
      </c>
      <c r="F8" s="13"/>
      <c r="G8" s="13"/>
      <c r="H8" s="13"/>
      <c r="I8" s="19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6" t="s">
        <v>45</v>
      </c>
      <c r="B9" s="20" t="s">
        <v>30</v>
      </c>
      <c r="C9" s="20" t="s">
        <v>323</v>
      </c>
      <c r="D9" s="16" t="s">
        <v>47</v>
      </c>
      <c r="E9" s="21" t="s">
        <v>324</v>
      </c>
      <c r="F9" s="22" t="s">
        <v>138</v>
      </c>
      <c r="G9" s="23">
        <v>125</v>
      </c>
      <c r="H9" s="23">
        <v>0</v>
      </c>
      <c r="I9" s="23">
        <f>ROUND(ROUND(H9,3)*ROUND(G9,3),3)</f>
        <v>0</v>
      </c>
      <c r="O9">
        <f>(I9*21)/100</f>
        <v>0</v>
      </c>
      <c r="P9" t="s">
        <v>24</v>
      </c>
    </row>
    <row r="10" spans="1:5" ht="25.5">
      <c r="A10" s="24" t="s">
        <v>50</v>
      </c>
      <c r="E10" s="25" t="s">
        <v>325</v>
      </c>
    </row>
    <row r="11" spans="1:5" ht="25.5">
      <c r="A11" s="26" t="s">
        <v>52</v>
      </c>
      <c r="E11" s="27" t="s">
        <v>326</v>
      </c>
    </row>
    <row r="12" spans="1:5" ht="242.25">
      <c r="A12" t="s">
        <v>54</v>
      </c>
      <c r="E12" s="25" t="s">
        <v>327</v>
      </c>
    </row>
  </sheetData>
  <sheetProtection/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0+O8+O17+O42+O47+O52+O57+O94</f>
        <v>0</v>
      </c>
      <c r="P2" t="s">
        <v>23</v>
      </c>
    </row>
    <row r="3" spans="1:16" ht="15" customHeight="1">
      <c r="A3" t="s">
        <v>12</v>
      </c>
      <c r="B3" s="8" t="s">
        <v>14</v>
      </c>
      <c r="C3" s="34" t="s">
        <v>15</v>
      </c>
      <c r="D3" s="31"/>
      <c r="E3" s="9" t="s">
        <v>16</v>
      </c>
      <c r="F3" s="35" t="s">
        <v>19</v>
      </c>
      <c r="G3" s="36"/>
      <c r="H3" s="7" t="s">
        <v>328</v>
      </c>
      <c r="I3" s="28">
        <f>0+I8+I17+I42+I47+I52+I57+I94</f>
        <v>0</v>
      </c>
      <c r="O3" t="s">
        <v>20</v>
      </c>
      <c r="P3" t="s">
        <v>23</v>
      </c>
    </row>
    <row r="4" spans="1:16" ht="15" customHeight="1">
      <c r="A4" t="s">
        <v>17</v>
      </c>
      <c r="B4" s="11" t="s">
        <v>18</v>
      </c>
      <c r="C4" s="37" t="s">
        <v>328</v>
      </c>
      <c r="D4" s="38"/>
      <c r="E4" s="12" t="s">
        <v>329</v>
      </c>
      <c r="F4" s="11"/>
      <c r="G4" s="11"/>
      <c r="H4" s="13"/>
      <c r="I4" s="13"/>
      <c r="O4" t="s">
        <v>21</v>
      </c>
      <c r="P4" t="s">
        <v>23</v>
      </c>
    </row>
    <row r="5" spans="1:16" ht="12.75" customHeight="1">
      <c r="A5" s="39" t="s">
        <v>27</v>
      </c>
      <c r="B5" s="39" t="s">
        <v>29</v>
      </c>
      <c r="C5" s="39" t="s">
        <v>31</v>
      </c>
      <c r="D5" s="39" t="s">
        <v>32</v>
      </c>
      <c r="E5" s="39" t="s">
        <v>33</v>
      </c>
      <c r="F5" s="39" t="s">
        <v>35</v>
      </c>
      <c r="G5" s="39" t="s">
        <v>37</v>
      </c>
      <c r="H5" s="39" t="s">
        <v>39</v>
      </c>
      <c r="I5" s="39"/>
      <c r="O5" t="s">
        <v>22</v>
      </c>
      <c r="P5" t="s">
        <v>24</v>
      </c>
    </row>
    <row r="6" spans="1:9" ht="12.75" customHeight="1">
      <c r="A6" s="39"/>
      <c r="B6" s="39"/>
      <c r="C6" s="39"/>
      <c r="D6" s="39"/>
      <c r="E6" s="39"/>
      <c r="F6" s="39"/>
      <c r="G6" s="39"/>
      <c r="H6" s="10" t="s">
        <v>40</v>
      </c>
      <c r="I6" s="10" t="s">
        <v>42</v>
      </c>
    </row>
    <row r="7" spans="1:9" ht="12.75" customHeight="1">
      <c r="A7" s="10" t="s">
        <v>28</v>
      </c>
      <c r="B7" s="10" t="s">
        <v>30</v>
      </c>
      <c r="C7" s="10" t="s">
        <v>24</v>
      </c>
      <c r="D7" s="10" t="s">
        <v>23</v>
      </c>
      <c r="E7" s="10" t="s">
        <v>34</v>
      </c>
      <c r="F7" s="10" t="s">
        <v>36</v>
      </c>
      <c r="G7" s="10" t="s">
        <v>38</v>
      </c>
      <c r="H7" s="10" t="s">
        <v>41</v>
      </c>
      <c r="I7" s="10" t="s">
        <v>43</v>
      </c>
    </row>
    <row r="8" spans="1:18" ht="12.75" customHeight="1">
      <c r="A8" s="13" t="s">
        <v>44</v>
      </c>
      <c r="B8" s="13"/>
      <c r="C8" s="17" t="s">
        <v>28</v>
      </c>
      <c r="D8" s="13"/>
      <c r="E8" s="18" t="s">
        <v>26</v>
      </c>
      <c r="F8" s="13"/>
      <c r="G8" s="13"/>
      <c r="H8" s="13"/>
      <c r="I8" s="19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6" t="s">
        <v>45</v>
      </c>
      <c r="B9" s="20" t="s">
        <v>30</v>
      </c>
      <c r="C9" s="20" t="s">
        <v>88</v>
      </c>
      <c r="D9" s="16" t="s">
        <v>30</v>
      </c>
      <c r="E9" s="21" t="s">
        <v>89</v>
      </c>
      <c r="F9" s="22" t="s">
        <v>90</v>
      </c>
      <c r="G9" s="23">
        <v>36.98</v>
      </c>
      <c r="H9" s="23">
        <v>0</v>
      </c>
      <c r="I9" s="23">
        <f>ROUND(ROUND(H9,3)*ROUND(G9,3),3)</f>
        <v>0</v>
      </c>
      <c r="O9">
        <f>(I9*21)/100</f>
        <v>0</v>
      </c>
      <c r="P9" t="s">
        <v>24</v>
      </c>
    </row>
    <row r="10" spans="1:5" ht="12.75">
      <c r="A10" s="24" t="s">
        <v>50</v>
      </c>
      <c r="E10" s="25" t="s">
        <v>47</v>
      </c>
    </row>
    <row r="11" spans="1:5" ht="25.5">
      <c r="A11" s="26" t="s">
        <v>52</v>
      </c>
      <c r="E11" s="27" t="s">
        <v>330</v>
      </c>
    </row>
    <row r="12" spans="1:5" ht="25.5">
      <c r="A12" t="s">
        <v>54</v>
      </c>
      <c r="E12" s="25" t="s">
        <v>93</v>
      </c>
    </row>
    <row r="13" spans="1:16" ht="12.75">
      <c r="A13" s="16" t="s">
        <v>45</v>
      </c>
      <c r="B13" s="20" t="s">
        <v>24</v>
      </c>
      <c r="C13" s="20" t="s">
        <v>88</v>
      </c>
      <c r="D13" s="16" t="s">
        <v>34</v>
      </c>
      <c r="E13" s="21" t="s">
        <v>89</v>
      </c>
      <c r="F13" s="22" t="s">
        <v>90</v>
      </c>
      <c r="G13" s="23">
        <v>3.28</v>
      </c>
      <c r="H13" s="23">
        <v>0</v>
      </c>
      <c r="I13" s="23">
        <f>ROUND(ROUND(H13,3)*ROUND(G13,3),3)</f>
        <v>0</v>
      </c>
      <c r="O13">
        <f>(I13*21)/100</f>
        <v>0</v>
      </c>
      <c r="P13" t="s">
        <v>24</v>
      </c>
    </row>
    <row r="14" spans="1:5" ht="12.75">
      <c r="A14" s="24" t="s">
        <v>50</v>
      </c>
      <c r="E14" s="25" t="s">
        <v>111</v>
      </c>
    </row>
    <row r="15" spans="1:5" ht="25.5">
      <c r="A15" s="26" t="s">
        <v>52</v>
      </c>
      <c r="E15" s="27" t="s">
        <v>331</v>
      </c>
    </row>
    <row r="16" spans="1:5" ht="25.5">
      <c r="A16" t="s">
        <v>54</v>
      </c>
      <c r="E16" s="25" t="s">
        <v>93</v>
      </c>
    </row>
    <row r="17" spans="1:18" ht="12.75" customHeight="1">
      <c r="A17" s="5" t="s">
        <v>44</v>
      </c>
      <c r="B17" s="5"/>
      <c r="C17" s="29" t="s">
        <v>30</v>
      </c>
      <c r="D17" s="5"/>
      <c r="E17" s="18" t="s">
        <v>94</v>
      </c>
      <c r="F17" s="5"/>
      <c r="G17" s="5"/>
      <c r="H17" s="5"/>
      <c r="I17" s="30">
        <f>0+Q17</f>
        <v>0</v>
      </c>
      <c r="O17">
        <f>0+R17</f>
        <v>0</v>
      </c>
      <c r="Q17">
        <f>0+I18+I22+I26+I30+I34+I38</f>
        <v>0</v>
      </c>
      <c r="R17">
        <f>0+O18+O22+O26+O30+O34+O38</f>
        <v>0</v>
      </c>
    </row>
    <row r="18" spans="1:16" ht="12.75">
      <c r="A18" s="16" t="s">
        <v>45</v>
      </c>
      <c r="B18" s="20" t="s">
        <v>23</v>
      </c>
      <c r="C18" s="20" t="s">
        <v>332</v>
      </c>
      <c r="D18" s="16" t="s">
        <v>47</v>
      </c>
      <c r="E18" s="21" t="s">
        <v>333</v>
      </c>
      <c r="F18" s="22" t="s">
        <v>99</v>
      </c>
      <c r="G18" s="23">
        <v>52.605</v>
      </c>
      <c r="H18" s="23">
        <v>0</v>
      </c>
      <c r="I18" s="23">
        <f>ROUND(ROUND(H18,3)*ROUND(G18,3),3)</f>
        <v>0</v>
      </c>
      <c r="O18">
        <f>(I18*21)/100</f>
        <v>0</v>
      </c>
      <c r="P18" t="s">
        <v>24</v>
      </c>
    </row>
    <row r="19" spans="1:5" ht="25.5">
      <c r="A19" s="24" t="s">
        <v>50</v>
      </c>
      <c r="E19" s="25" t="s">
        <v>334</v>
      </c>
    </row>
    <row r="20" spans="1:5" ht="38.25">
      <c r="A20" s="26" t="s">
        <v>52</v>
      </c>
      <c r="E20" s="27" t="s">
        <v>335</v>
      </c>
    </row>
    <row r="21" spans="1:5" ht="306">
      <c r="A21" t="s">
        <v>54</v>
      </c>
      <c r="E21" s="25" t="s">
        <v>336</v>
      </c>
    </row>
    <row r="22" spans="1:16" ht="12.75">
      <c r="A22" s="16" t="s">
        <v>45</v>
      </c>
      <c r="B22" s="20" t="s">
        <v>34</v>
      </c>
      <c r="C22" s="20" t="s">
        <v>337</v>
      </c>
      <c r="D22" s="16" t="s">
        <v>47</v>
      </c>
      <c r="E22" s="21" t="s">
        <v>338</v>
      </c>
      <c r="F22" s="22" t="s">
        <v>99</v>
      </c>
      <c r="G22" s="23">
        <v>1.44</v>
      </c>
      <c r="H22" s="23">
        <v>0</v>
      </c>
      <c r="I22" s="23">
        <f>ROUND(ROUND(H22,3)*ROUND(G22,3),3)</f>
        <v>0</v>
      </c>
      <c r="O22">
        <f>(I22*21)/100</f>
        <v>0</v>
      </c>
      <c r="P22" t="s">
        <v>24</v>
      </c>
    </row>
    <row r="23" spans="1:5" ht="51">
      <c r="A23" s="24" t="s">
        <v>50</v>
      </c>
      <c r="E23" s="25" t="s">
        <v>339</v>
      </c>
    </row>
    <row r="24" spans="1:5" ht="25.5">
      <c r="A24" s="26" t="s">
        <v>52</v>
      </c>
      <c r="E24" s="27" t="s">
        <v>340</v>
      </c>
    </row>
    <row r="25" spans="1:5" ht="318.75">
      <c r="A25" t="s">
        <v>54</v>
      </c>
      <c r="E25" s="25" t="s">
        <v>341</v>
      </c>
    </row>
    <row r="26" spans="1:16" ht="12.75">
      <c r="A26" s="16" t="s">
        <v>45</v>
      </c>
      <c r="B26" s="20" t="s">
        <v>36</v>
      </c>
      <c r="C26" s="20" t="s">
        <v>342</v>
      </c>
      <c r="D26" s="16" t="s">
        <v>47</v>
      </c>
      <c r="E26" s="21" t="s">
        <v>343</v>
      </c>
      <c r="F26" s="22" t="s">
        <v>99</v>
      </c>
      <c r="G26" s="23">
        <v>69.655</v>
      </c>
      <c r="H26" s="23">
        <v>0</v>
      </c>
      <c r="I26" s="23">
        <f>ROUND(ROUND(H26,3)*ROUND(G26,3),3)</f>
        <v>0</v>
      </c>
      <c r="O26">
        <f>(I26*21)/100</f>
        <v>0</v>
      </c>
      <c r="P26" t="s">
        <v>24</v>
      </c>
    </row>
    <row r="27" spans="1:5" ht="38.25">
      <c r="A27" s="24" t="s">
        <v>50</v>
      </c>
      <c r="E27" s="25" t="s">
        <v>344</v>
      </c>
    </row>
    <row r="28" spans="1:5" ht="51">
      <c r="A28" s="26" t="s">
        <v>52</v>
      </c>
      <c r="E28" s="27" t="s">
        <v>345</v>
      </c>
    </row>
    <row r="29" spans="1:5" ht="318.75">
      <c r="A29" t="s">
        <v>54</v>
      </c>
      <c r="E29" s="25" t="s">
        <v>341</v>
      </c>
    </row>
    <row r="30" spans="1:16" ht="12.75">
      <c r="A30" s="16" t="s">
        <v>45</v>
      </c>
      <c r="B30" s="20" t="s">
        <v>38</v>
      </c>
      <c r="C30" s="20" t="s">
        <v>151</v>
      </c>
      <c r="D30" s="16" t="s">
        <v>47</v>
      </c>
      <c r="E30" s="21" t="s">
        <v>152</v>
      </c>
      <c r="F30" s="22" t="s">
        <v>99</v>
      </c>
      <c r="G30" s="23">
        <v>71.095</v>
      </c>
      <c r="H30" s="23">
        <v>0</v>
      </c>
      <c r="I30" s="23">
        <f>ROUND(ROUND(H30,3)*ROUND(G30,3),3)</f>
        <v>0</v>
      </c>
      <c r="O30">
        <f>(I30*21)/100</f>
        <v>0</v>
      </c>
      <c r="P30" t="s">
        <v>24</v>
      </c>
    </row>
    <row r="31" spans="1:5" ht="12.75">
      <c r="A31" s="24" t="s">
        <v>50</v>
      </c>
      <c r="E31" s="25" t="s">
        <v>346</v>
      </c>
    </row>
    <row r="32" spans="1:5" ht="38.25">
      <c r="A32" s="26" t="s">
        <v>52</v>
      </c>
      <c r="E32" s="27" t="s">
        <v>347</v>
      </c>
    </row>
    <row r="33" spans="1:5" ht="191.25">
      <c r="A33" t="s">
        <v>54</v>
      </c>
      <c r="E33" s="25" t="s">
        <v>155</v>
      </c>
    </row>
    <row r="34" spans="1:16" ht="12.75">
      <c r="A34" s="16" t="s">
        <v>45</v>
      </c>
      <c r="B34" s="20" t="s">
        <v>72</v>
      </c>
      <c r="C34" s="20" t="s">
        <v>318</v>
      </c>
      <c r="D34" s="16" t="s">
        <v>47</v>
      </c>
      <c r="E34" s="21" t="s">
        <v>319</v>
      </c>
      <c r="F34" s="22" t="s">
        <v>99</v>
      </c>
      <c r="G34" s="23">
        <v>52.605</v>
      </c>
      <c r="H34" s="23">
        <v>0</v>
      </c>
      <c r="I34" s="23">
        <f>ROUND(ROUND(H34,3)*ROUND(G34,3),3)</f>
        <v>0</v>
      </c>
      <c r="O34">
        <f>(I34*21)/100</f>
        <v>0</v>
      </c>
      <c r="P34" t="s">
        <v>24</v>
      </c>
    </row>
    <row r="35" spans="1:5" ht="25.5">
      <c r="A35" s="24" t="s">
        <v>50</v>
      </c>
      <c r="E35" s="25" t="s">
        <v>348</v>
      </c>
    </row>
    <row r="36" spans="1:5" ht="38.25">
      <c r="A36" s="26" t="s">
        <v>52</v>
      </c>
      <c r="E36" s="27" t="s">
        <v>335</v>
      </c>
    </row>
    <row r="37" spans="1:5" ht="229.5">
      <c r="A37" t="s">
        <v>54</v>
      </c>
      <c r="E37" s="25" t="s">
        <v>320</v>
      </c>
    </row>
    <row r="38" spans="1:16" ht="12.75">
      <c r="A38" s="16" t="s">
        <v>45</v>
      </c>
      <c r="B38" s="20" t="s">
        <v>76</v>
      </c>
      <c r="C38" s="20" t="s">
        <v>310</v>
      </c>
      <c r="D38" s="16" t="s">
        <v>47</v>
      </c>
      <c r="E38" s="21" t="s">
        <v>311</v>
      </c>
      <c r="F38" s="22" t="s">
        <v>99</v>
      </c>
      <c r="G38" s="23">
        <v>17.05</v>
      </c>
      <c r="H38" s="23">
        <v>0</v>
      </c>
      <c r="I38" s="23">
        <f>ROUND(ROUND(H38,3)*ROUND(G38,3),3)</f>
        <v>0</v>
      </c>
      <c r="O38">
        <f>(I38*21)/100</f>
        <v>0</v>
      </c>
      <c r="P38" t="s">
        <v>24</v>
      </c>
    </row>
    <row r="39" spans="1:5" ht="25.5">
      <c r="A39" s="24" t="s">
        <v>50</v>
      </c>
      <c r="E39" s="25" t="s">
        <v>349</v>
      </c>
    </row>
    <row r="40" spans="1:5" ht="25.5">
      <c r="A40" s="26" t="s">
        <v>52</v>
      </c>
      <c r="E40" s="27" t="s">
        <v>350</v>
      </c>
    </row>
    <row r="41" spans="1:5" ht="229.5">
      <c r="A41" t="s">
        <v>54</v>
      </c>
      <c r="E41" s="25" t="s">
        <v>312</v>
      </c>
    </row>
    <row r="42" spans="1:18" ht="12.75" customHeight="1">
      <c r="A42" s="5" t="s">
        <v>44</v>
      </c>
      <c r="B42" s="5"/>
      <c r="C42" s="29" t="s">
        <v>24</v>
      </c>
      <c r="D42" s="5"/>
      <c r="E42" s="18" t="s">
        <v>162</v>
      </c>
      <c r="F42" s="5"/>
      <c r="G42" s="5"/>
      <c r="H42" s="5"/>
      <c r="I42" s="30">
        <f>0+Q42</f>
        <v>0</v>
      </c>
      <c r="O42">
        <f>0+R42</f>
        <v>0</v>
      </c>
      <c r="Q42">
        <f>0+I43</f>
        <v>0</v>
      </c>
      <c r="R42">
        <f>0+O43</f>
        <v>0</v>
      </c>
    </row>
    <row r="43" spans="1:16" ht="12.75">
      <c r="A43" s="16" t="s">
        <v>45</v>
      </c>
      <c r="B43" s="20" t="s">
        <v>41</v>
      </c>
      <c r="C43" s="20" t="s">
        <v>351</v>
      </c>
      <c r="D43" s="16" t="s">
        <v>47</v>
      </c>
      <c r="E43" s="21" t="s">
        <v>352</v>
      </c>
      <c r="F43" s="22" t="s">
        <v>99</v>
      </c>
      <c r="G43" s="23">
        <v>1.44</v>
      </c>
      <c r="H43" s="23">
        <v>0</v>
      </c>
      <c r="I43" s="23">
        <f>ROUND(ROUND(H43,3)*ROUND(G43,3),3)</f>
        <v>0</v>
      </c>
      <c r="O43">
        <f>(I43*21)/100</f>
        <v>0</v>
      </c>
      <c r="P43" t="s">
        <v>24</v>
      </c>
    </row>
    <row r="44" spans="1:5" ht="25.5">
      <c r="A44" s="24" t="s">
        <v>50</v>
      </c>
      <c r="E44" s="25" t="s">
        <v>353</v>
      </c>
    </row>
    <row r="45" spans="1:5" ht="25.5">
      <c r="A45" s="26" t="s">
        <v>52</v>
      </c>
      <c r="E45" s="27" t="s">
        <v>354</v>
      </c>
    </row>
    <row r="46" spans="1:5" ht="369.75">
      <c r="A46" t="s">
        <v>54</v>
      </c>
      <c r="E46" s="25" t="s">
        <v>313</v>
      </c>
    </row>
    <row r="47" spans="1:18" ht="12.75" customHeight="1">
      <c r="A47" s="5" t="s">
        <v>44</v>
      </c>
      <c r="B47" s="5"/>
      <c r="C47" s="29" t="s">
        <v>34</v>
      </c>
      <c r="D47" s="5"/>
      <c r="E47" s="18" t="s">
        <v>314</v>
      </c>
      <c r="F47" s="5"/>
      <c r="G47" s="5"/>
      <c r="H47" s="5"/>
      <c r="I47" s="30">
        <f>0+Q47</f>
        <v>0</v>
      </c>
      <c r="O47">
        <f>0+R47</f>
        <v>0</v>
      </c>
      <c r="Q47">
        <f>0+I48</f>
        <v>0</v>
      </c>
      <c r="R47">
        <f>0+O48</f>
        <v>0</v>
      </c>
    </row>
    <row r="48" spans="1:16" ht="12.75">
      <c r="A48" s="16" t="s">
        <v>45</v>
      </c>
      <c r="B48" s="20" t="s">
        <v>43</v>
      </c>
      <c r="C48" s="20" t="s">
        <v>355</v>
      </c>
      <c r="D48" s="16" t="s">
        <v>47</v>
      </c>
      <c r="E48" s="21" t="s">
        <v>356</v>
      </c>
      <c r="F48" s="22" t="s">
        <v>99</v>
      </c>
      <c r="G48" s="23">
        <v>5.25</v>
      </c>
      <c r="H48" s="23">
        <v>0</v>
      </c>
      <c r="I48" s="23">
        <f>ROUND(ROUND(H48,3)*ROUND(G48,3),3)</f>
        <v>0</v>
      </c>
      <c r="O48">
        <f>(I48*21)/100</f>
        <v>0</v>
      </c>
      <c r="P48" t="s">
        <v>24</v>
      </c>
    </row>
    <row r="49" spans="1:5" ht="25.5">
      <c r="A49" s="24" t="s">
        <v>50</v>
      </c>
      <c r="E49" s="25" t="s">
        <v>357</v>
      </c>
    </row>
    <row r="50" spans="1:5" ht="25.5">
      <c r="A50" s="26" t="s">
        <v>52</v>
      </c>
      <c r="E50" s="27" t="s">
        <v>358</v>
      </c>
    </row>
    <row r="51" spans="1:5" ht="38.25">
      <c r="A51" t="s">
        <v>54</v>
      </c>
      <c r="E51" s="25" t="s">
        <v>173</v>
      </c>
    </row>
    <row r="52" spans="1:18" ht="12.75" customHeight="1">
      <c r="A52" s="5" t="s">
        <v>44</v>
      </c>
      <c r="B52" s="5"/>
      <c r="C52" s="29" t="s">
        <v>36</v>
      </c>
      <c r="D52" s="5"/>
      <c r="E52" s="18" t="s">
        <v>191</v>
      </c>
      <c r="F52" s="5"/>
      <c r="G52" s="5"/>
      <c r="H52" s="5"/>
      <c r="I52" s="30">
        <f>0+Q52</f>
        <v>0</v>
      </c>
      <c r="O52">
        <f>0+R52</f>
        <v>0</v>
      </c>
      <c r="Q52">
        <f>0+I53</f>
        <v>0</v>
      </c>
      <c r="R52">
        <f>0+O53</f>
        <v>0</v>
      </c>
    </row>
    <row r="53" spans="1:16" ht="12.75">
      <c r="A53" s="16" t="s">
        <v>45</v>
      </c>
      <c r="B53" s="20" t="s">
        <v>135</v>
      </c>
      <c r="C53" s="20" t="s">
        <v>359</v>
      </c>
      <c r="D53" s="16" t="s">
        <v>47</v>
      </c>
      <c r="E53" s="21" t="s">
        <v>360</v>
      </c>
      <c r="F53" s="22" t="s">
        <v>95</v>
      </c>
      <c r="G53" s="23">
        <v>37.5</v>
      </c>
      <c r="H53" s="23">
        <v>0</v>
      </c>
      <c r="I53" s="23">
        <f>ROUND(ROUND(H53,3)*ROUND(G53,3),3)</f>
        <v>0</v>
      </c>
      <c r="O53">
        <f>(I53*21)/100</f>
        <v>0</v>
      </c>
      <c r="P53" t="s">
        <v>24</v>
      </c>
    </row>
    <row r="54" spans="1:5" ht="25.5">
      <c r="A54" s="24" t="s">
        <v>50</v>
      </c>
      <c r="E54" s="25" t="s">
        <v>361</v>
      </c>
    </row>
    <row r="55" spans="1:5" ht="25.5">
      <c r="A55" s="26" t="s">
        <v>52</v>
      </c>
      <c r="E55" s="27" t="s">
        <v>362</v>
      </c>
    </row>
    <row r="56" spans="1:5" ht="102">
      <c r="A56" t="s">
        <v>54</v>
      </c>
      <c r="E56" s="25" t="s">
        <v>363</v>
      </c>
    </row>
    <row r="57" spans="1:18" ht="12.75" customHeight="1">
      <c r="A57" s="5" t="s">
        <v>44</v>
      </c>
      <c r="B57" s="5"/>
      <c r="C57" s="29" t="s">
        <v>72</v>
      </c>
      <c r="D57" s="5"/>
      <c r="E57" s="18" t="s">
        <v>364</v>
      </c>
      <c r="F57" s="5"/>
      <c r="G57" s="5"/>
      <c r="H57" s="5"/>
      <c r="I57" s="30">
        <f>0+Q57</f>
        <v>0</v>
      </c>
      <c r="O57">
        <f>0+R57</f>
        <v>0</v>
      </c>
      <c r="Q57">
        <f>0+I58+I62+I66+I70+I74+I78+I82+I86+I90</f>
        <v>0</v>
      </c>
      <c r="R57">
        <f>0+O58+O62+O66+O70+O74+O78+O82+O86+O90</f>
        <v>0</v>
      </c>
    </row>
    <row r="58" spans="1:16" ht="12.75">
      <c r="A58" s="16" t="s">
        <v>45</v>
      </c>
      <c r="B58" s="20" t="s">
        <v>141</v>
      </c>
      <c r="C58" s="20" t="s">
        <v>365</v>
      </c>
      <c r="D58" s="16" t="s">
        <v>47</v>
      </c>
      <c r="E58" s="21" t="s">
        <v>366</v>
      </c>
      <c r="F58" s="22" t="s">
        <v>138</v>
      </c>
      <c r="G58" s="23">
        <v>150</v>
      </c>
      <c r="H58" s="23">
        <v>0</v>
      </c>
      <c r="I58" s="23">
        <f>ROUND(ROUND(H58,3)*ROUND(G58,3),3)</f>
        <v>0</v>
      </c>
      <c r="O58">
        <f>(I58*21)/100</f>
        <v>0</v>
      </c>
      <c r="P58" t="s">
        <v>24</v>
      </c>
    </row>
    <row r="59" spans="1:5" ht="12.75">
      <c r="A59" s="24" t="s">
        <v>50</v>
      </c>
      <c r="E59" s="25" t="s">
        <v>367</v>
      </c>
    </row>
    <row r="60" spans="1:5" ht="25.5">
      <c r="A60" s="26" t="s">
        <v>52</v>
      </c>
      <c r="E60" s="27" t="s">
        <v>368</v>
      </c>
    </row>
    <row r="61" spans="1:5" ht="89.25">
      <c r="A61" t="s">
        <v>54</v>
      </c>
      <c r="E61" s="25" t="s">
        <v>369</v>
      </c>
    </row>
    <row r="62" spans="1:16" ht="12.75">
      <c r="A62" s="16" t="s">
        <v>45</v>
      </c>
      <c r="B62" s="20" t="s">
        <v>147</v>
      </c>
      <c r="C62" s="20" t="s">
        <v>370</v>
      </c>
      <c r="D62" s="16" t="s">
        <v>47</v>
      </c>
      <c r="E62" s="21" t="s">
        <v>371</v>
      </c>
      <c r="F62" s="22" t="s">
        <v>138</v>
      </c>
      <c r="G62" s="23">
        <v>150</v>
      </c>
      <c r="H62" s="23">
        <v>0</v>
      </c>
      <c r="I62" s="23">
        <f>ROUND(ROUND(H62,3)*ROUND(G62,3),3)</f>
        <v>0</v>
      </c>
      <c r="O62">
        <f>(I62*21)/100</f>
        <v>0</v>
      </c>
      <c r="P62" t="s">
        <v>24</v>
      </c>
    </row>
    <row r="63" spans="1:5" ht="12.75">
      <c r="A63" s="24" t="s">
        <v>50</v>
      </c>
      <c r="E63" s="25" t="s">
        <v>47</v>
      </c>
    </row>
    <row r="64" spans="1:5" ht="25.5">
      <c r="A64" s="26" t="s">
        <v>52</v>
      </c>
      <c r="E64" s="27" t="s">
        <v>368</v>
      </c>
    </row>
    <row r="65" spans="1:5" ht="140.25">
      <c r="A65" t="s">
        <v>54</v>
      </c>
      <c r="E65" s="25" t="s">
        <v>372</v>
      </c>
    </row>
    <row r="66" spans="1:16" ht="12.75">
      <c r="A66" s="16" t="s">
        <v>45</v>
      </c>
      <c r="B66" s="20" t="s">
        <v>150</v>
      </c>
      <c r="C66" s="20" t="s">
        <v>373</v>
      </c>
      <c r="D66" s="16" t="s">
        <v>47</v>
      </c>
      <c r="E66" s="21" t="s">
        <v>374</v>
      </c>
      <c r="F66" s="22" t="s">
        <v>81</v>
      </c>
      <c r="G66" s="23">
        <v>6</v>
      </c>
      <c r="H66" s="23">
        <v>0</v>
      </c>
      <c r="I66" s="23">
        <f>ROUND(ROUND(H66,3)*ROUND(G66,3),3)</f>
        <v>0</v>
      </c>
      <c r="O66">
        <f>(I66*21)/100</f>
        <v>0</v>
      </c>
      <c r="P66" t="s">
        <v>24</v>
      </c>
    </row>
    <row r="67" spans="1:5" ht="12.75">
      <c r="A67" s="24" t="s">
        <v>50</v>
      </c>
      <c r="E67" s="25" t="s">
        <v>47</v>
      </c>
    </row>
    <row r="68" spans="1:5" ht="25.5">
      <c r="A68" s="26" t="s">
        <v>52</v>
      </c>
      <c r="E68" s="27" t="s">
        <v>375</v>
      </c>
    </row>
    <row r="69" spans="1:5" ht="114.75">
      <c r="A69" t="s">
        <v>54</v>
      </c>
      <c r="E69" s="25" t="s">
        <v>376</v>
      </c>
    </row>
    <row r="70" spans="1:16" ht="12.75">
      <c r="A70" s="16" t="s">
        <v>45</v>
      </c>
      <c r="B70" s="20" t="s">
        <v>156</v>
      </c>
      <c r="C70" s="20" t="s">
        <v>377</v>
      </c>
      <c r="D70" s="16" t="s">
        <v>47</v>
      </c>
      <c r="E70" s="21" t="s">
        <v>378</v>
      </c>
      <c r="F70" s="22" t="s">
        <v>138</v>
      </c>
      <c r="G70" s="23">
        <v>175</v>
      </c>
      <c r="H70" s="23">
        <v>0</v>
      </c>
      <c r="I70" s="23">
        <f>ROUND(ROUND(H70,3)*ROUND(G70,3),3)</f>
        <v>0</v>
      </c>
      <c r="O70">
        <f>(I70*21)/100</f>
        <v>0</v>
      </c>
      <c r="P70" t="s">
        <v>24</v>
      </c>
    </row>
    <row r="71" spans="1:5" ht="12.75">
      <c r="A71" s="24" t="s">
        <v>50</v>
      </c>
      <c r="E71" s="25" t="s">
        <v>379</v>
      </c>
    </row>
    <row r="72" spans="1:5" ht="25.5">
      <c r="A72" s="26" t="s">
        <v>52</v>
      </c>
      <c r="E72" s="27" t="s">
        <v>380</v>
      </c>
    </row>
    <row r="73" spans="1:5" ht="127.5">
      <c r="A73" t="s">
        <v>54</v>
      </c>
      <c r="E73" s="25" t="s">
        <v>381</v>
      </c>
    </row>
    <row r="74" spans="1:16" ht="12.75">
      <c r="A74" s="16" t="s">
        <v>45</v>
      </c>
      <c r="B74" s="20" t="s">
        <v>163</v>
      </c>
      <c r="C74" s="20" t="s">
        <v>382</v>
      </c>
      <c r="D74" s="16" t="s">
        <v>47</v>
      </c>
      <c r="E74" s="21" t="s">
        <v>383</v>
      </c>
      <c r="F74" s="22" t="s">
        <v>138</v>
      </c>
      <c r="G74" s="23">
        <v>190</v>
      </c>
      <c r="H74" s="23">
        <v>0</v>
      </c>
      <c r="I74" s="23">
        <f>ROUND(ROUND(H74,3)*ROUND(G74,3),3)</f>
        <v>0</v>
      </c>
      <c r="O74">
        <f>(I74*21)/100</f>
        <v>0</v>
      </c>
      <c r="P74" t="s">
        <v>24</v>
      </c>
    </row>
    <row r="75" spans="1:5" ht="51">
      <c r="A75" s="24" t="s">
        <v>50</v>
      </c>
      <c r="E75" s="25" t="s">
        <v>384</v>
      </c>
    </row>
    <row r="76" spans="1:5" ht="25.5">
      <c r="A76" s="26" t="s">
        <v>52</v>
      </c>
      <c r="E76" s="27" t="s">
        <v>385</v>
      </c>
    </row>
    <row r="77" spans="1:5" ht="89.25">
      <c r="A77" t="s">
        <v>54</v>
      </c>
      <c r="E77" s="25" t="s">
        <v>386</v>
      </c>
    </row>
    <row r="78" spans="1:16" ht="12.75">
      <c r="A78" s="16" t="s">
        <v>45</v>
      </c>
      <c r="B78" s="20" t="s">
        <v>169</v>
      </c>
      <c r="C78" s="20" t="s">
        <v>387</v>
      </c>
      <c r="D78" s="16" t="s">
        <v>47</v>
      </c>
      <c r="E78" s="21" t="s">
        <v>388</v>
      </c>
      <c r="F78" s="22" t="s">
        <v>138</v>
      </c>
      <c r="G78" s="23">
        <v>167</v>
      </c>
      <c r="H78" s="23">
        <v>0</v>
      </c>
      <c r="I78" s="23">
        <f>ROUND(ROUND(H78,3)*ROUND(G78,3),3)</f>
        <v>0</v>
      </c>
      <c r="O78">
        <f>(I78*21)/100</f>
        <v>0</v>
      </c>
      <c r="P78" t="s">
        <v>24</v>
      </c>
    </row>
    <row r="79" spans="1:5" ht="25.5">
      <c r="A79" s="24" t="s">
        <v>50</v>
      </c>
      <c r="E79" s="25" t="s">
        <v>389</v>
      </c>
    </row>
    <row r="80" spans="1:5" ht="25.5">
      <c r="A80" s="26" t="s">
        <v>52</v>
      </c>
      <c r="E80" s="27" t="s">
        <v>390</v>
      </c>
    </row>
    <row r="81" spans="1:5" ht="114.75">
      <c r="A81" t="s">
        <v>54</v>
      </c>
      <c r="E81" s="25" t="s">
        <v>391</v>
      </c>
    </row>
    <row r="82" spans="1:16" ht="25.5">
      <c r="A82" s="16" t="s">
        <v>45</v>
      </c>
      <c r="B82" s="20" t="s">
        <v>174</v>
      </c>
      <c r="C82" s="20" t="s">
        <v>392</v>
      </c>
      <c r="D82" s="16" t="s">
        <v>47</v>
      </c>
      <c r="E82" s="21" t="s">
        <v>393</v>
      </c>
      <c r="F82" s="22" t="s">
        <v>81</v>
      </c>
      <c r="G82" s="23">
        <v>4</v>
      </c>
      <c r="H82" s="23">
        <v>0</v>
      </c>
      <c r="I82" s="23">
        <f>ROUND(ROUND(H82,3)*ROUND(G82,3),3)</f>
        <v>0</v>
      </c>
      <c r="O82">
        <f>(I82*21)/100</f>
        <v>0</v>
      </c>
      <c r="P82" t="s">
        <v>24</v>
      </c>
    </row>
    <row r="83" spans="1:5" ht="25.5">
      <c r="A83" s="24" t="s">
        <v>50</v>
      </c>
      <c r="E83" s="25" t="s">
        <v>394</v>
      </c>
    </row>
    <row r="84" spans="1:5" ht="25.5">
      <c r="A84" s="26" t="s">
        <v>52</v>
      </c>
      <c r="E84" s="27" t="s">
        <v>395</v>
      </c>
    </row>
    <row r="85" spans="1:5" ht="114.75">
      <c r="A85" t="s">
        <v>54</v>
      </c>
      <c r="E85" s="25" t="s">
        <v>396</v>
      </c>
    </row>
    <row r="86" spans="1:16" ht="12.75">
      <c r="A86" s="16" t="s">
        <v>45</v>
      </c>
      <c r="B86" s="20" t="s">
        <v>180</v>
      </c>
      <c r="C86" s="20" t="s">
        <v>397</v>
      </c>
      <c r="D86" s="16" t="s">
        <v>47</v>
      </c>
      <c r="E86" s="21" t="s">
        <v>398</v>
      </c>
      <c r="F86" s="22" t="s">
        <v>81</v>
      </c>
      <c r="G86" s="23">
        <v>4</v>
      </c>
      <c r="H86" s="23">
        <v>0</v>
      </c>
      <c r="I86" s="23">
        <f>ROUND(ROUND(H86,3)*ROUND(G86,3),3)</f>
        <v>0</v>
      </c>
      <c r="O86">
        <f>(I86*21)/100</f>
        <v>0</v>
      </c>
      <c r="P86" t="s">
        <v>24</v>
      </c>
    </row>
    <row r="87" spans="1:5" ht="51">
      <c r="A87" s="24" t="s">
        <v>50</v>
      </c>
      <c r="E87" s="25" t="s">
        <v>399</v>
      </c>
    </row>
    <row r="88" spans="1:5" ht="25.5">
      <c r="A88" s="26" t="s">
        <v>52</v>
      </c>
      <c r="E88" s="27" t="s">
        <v>395</v>
      </c>
    </row>
    <row r="89" spans="1:5" ht="114.75">
      <c r="A89" t="s">
        <v>54</v>
      </c>
      <c r="E89" s="25" t="s">
        <v>400</v>
      </c>
    </row>
    <row r="90" spans="1:16" ht="12.75">
      <c r="A90" s="16" t="s">
        <v>45</v>
      </c>
      <c r="B90" s="20" t="s">
        <v>185</v>
      </c>
      <c r="C90" s="20" t="s">
        <v>401</v>
      </c>
      <c r="D90" s="16" t="s">
        <v>47</v>
      </c>
      <c r="E90" s="21" t="s">
        <v>402</v>
      </c>
      <c r="F90" s="22" t="s">
        <v>81</v>
      </c>
      <c r="G90" s="23">
        <v>1</v>
      </c>
      <c r="H90" s="23">
        <v>0</v>
      </c>
      <c r="I90" s="23">
        <f>ROUND(ROUND(H90,3)*ROUND(G90,3),3)</f>
        <v>0</v>
      </c>
      <c r="O90">
        <f>(I90*21)/100</f>
        <v>0</v>
      </c>
      <c r="P90" t="s">
        <v>24</v>
      </c>
    </row>
    <row r="91" spans="1:5" ht="12.75">
      <c r="A91" s="24" t="s">
        <v>50</v>
      </c>
      <c r="E91" s="25" t="s">
        <v>47</v>
      </c>
    </row>
    <row r="92" spans="1:5" ht="25.5">
      <c r="A92" s="26" t="s">
        <v>52</v>
      </c>
      <c r="E92" s="27" t="s">
        <v>59</v>
      </c>
    </row>
    <row r="93" spans="1:5" ht="89.25">
      <c r="A93" t="s">
        <v>54</v>
      </c>
      <c r="E93" s="25" t="s">
        <v>403</v>
      </c>
    </row>
    <row r="94" spans="1:18" ht="12.75" customHeight="1">
      <c r="A94" s="5" t="s">
        <v>44</v>
      </c>
      <c r="B94" s="5"/>
      <c r="C94" s="29" t="s">
        <v>41</v>
      </c>
      <c r="D94" s="5"/>
      <c r="E94" s="18" t="s">
        <v>96</v>
      </c>
      <c r="F94" s="5"/>
      <c r="G94" s="5"/>
      <c r="H94" s="5"/>
      <c r="I94" s="30">
        <f>0+Q94</f>
        <v>0</v>
      </c>
      <c r="O94">
        <f>0+R94</f>
        <v>0</v>
      </c>
      <c r="Q94">
        <f>0+I95</f>
        <v>0</v>
      </c>
      <c r="R94">
        <f>0+O95</f>
        <v>0</v>
      </c>
    </row>
    <row r="95" spans="1:16" ht="12.75">
      <c r="A95" s="16" t="s">
        <v>45</v>
      </c>
      <c r="B95" s="20" t="s">
        <v>192</v>
      </c>
      <c r="C95" s="20" t="s">
        <v>404</v>
      </c>
      <c r="D95" s="16" t="s">
        <v>47</v>
      </c>
      <c r="E95" s="21" t="s">
        <v>405</v>
      </c>
      <c r="F95" s="22" t="s">
        <v>99</v>
      </c>
      <c r="G95" s="23">
        <v>3.28</v>
      </c>
      <c r="H95" s="23">
        <v>0</v>
      </c>
      <c r="I95" s="23">
        <f>ROUND(ROUND(H95,3)*ROUND(G95,3),3)</f>
        <v>0</v>
      </c>
      <c r="O95">
        <f>(I95*21)/100</f>
        <v>0</v>
      </c>
      <c r="P95" t="s">
        <v>24</v>
      </c>
    </row>
    <row r="96" spans="1:5" ht="38.25">
      <c r="A96" s="24" t="s">
        <v>50</v>
      </c>
      <c r="E96" s="25" t="s">
        <v>406</v>
      </c>
    </row>
    <row r="97" spans="1:5" ht="25.5">
      <c r="A97" s="26" t="s">
        <v>52</v>
      </c>
      <c r="E97" s="27" t="s">
        <v>407</v>
      </c>
    </row>
    <row r="98" spans="1:5" ht="89.25">
      <c r="A98" t="s">
        <v>54</v>
      </c>
      <c r="E98" s="25" t="s">
        <v>102</v>
      </c>
    </row>
  </sheetData>
  <sheetProtection/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L19" sqref="L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 t="e">
        <f>0+O8+O12</f>
        <v>#REF!</v>
      </c>
      <c r="P2" t="s">
        <v>23</v>
      </c>
    </row>
    <row r="3" spans="1:16" ht="15" customHeight="1">
      <c r="A3" t="s">
        <v>12</v>
      </c>
      <c r="B3" s="8" t="s">
        <v>14</v>
      </c>
      <c r="C3" s="34" t="s">
        <v>15</v>
      </c>
      <c r="D3" s="31"/>
      <c r="E3" s="9" t="s">
        <v>16</v>
      </c>
      <c r="F3" s="35" t="s">
        <v>19</v>
      </c>
      <c r="G3" s="36"/>
      <c r="H3" s="7" t="s">
        <v>408</v>
      </c>
      <c r="I3" s="28">
        <f>0+I8+I12</f>
        <v>0</v>
      </c>
      <c r="O3" t="s">
        <v>20</v>
      </c>
      <c r="P3" t="s">
        <v>23</v>
      </c>
    </row>
    <row r="4" spans="1:16" ht="15" customHeight="1">
      <c r="A4" t="s">
        <v>17</v>
      </c>
      <c r="B4" s="11" t="s">
        <v>18</v>
      </c>
      <c r="C4" s="37" t="s">
        <v>408</v>
      </c>
      <c r="D4" s="38"/>
      <c r="E4" s="12" t="s">
        <v>409</v>
      </c>
      <c r="F4" s="11"/>
      <c r="G4" s="11"/>
      <c r="H4" s="13"/>
      <c r="I4" s="13"/>
      <c r="O4" t="s">
        <v>21</v>
      </c>
      <c r="P4" t="s">
        <v>23</v>
      </c>
    </row>
    <row r="5" spans="1:16" ht="12.75" customHeight="1">
      <c r="A5" s="39" t="s">
        <v>27</v>
      </c>
      <c r="B5" s="39" t="s">
        <v>29</v>
      </c>
      <c r="C5" s="39" t="s">
        <v>31</v>
      </c>
      <c r="D5" s="39" t="s">
        <v>32</v>
      </c>
      <c r="E5" s="39" t="s">
        <v>33</v>
      </c>
      <c r="F5" s="39" t="s">
        <v>35</v>
      </c>
      <c r="G5" s="39" t="s">
        <v>37</v>
      </c>
      <c r="H5" s="39" t="s">
        <v>39</v>
      </c>
      <c r="I5" s="39"/>
      <c r="O5" t="s">
        <v>22</v>
      </c>
      <c r="P5" t="s">
        <v>24</v>
      </c>
    </row>
    <row r="6" spans="1:9" ht="12.75" customHeight="1">
      <c r="A6" s="39"/>
      <c r="B6" s="39"/>
      <c r="C6" s="39"/>
      <c r="D6" s="39"/>
      <c r="E6" s="39"/>
      <c r="F6" s="39"/>
      <c r="G6" s="39"/>
      <c r="H6" s="10" t="s">
        <v>40</v>
      </c>
      <c r="I6" s="10" t="s">
        <v>42</v>
      </c>
    </row>
    <row r="7" spans="1:9" ht="12.75" customHeight="1">
      <c r="A7" s="10" t="s">
        <v>28</v>
      </c>
      <c r="B7" s="10" t="s">
        <v>30</v>
      </c>
      <c r="C7" s="10" t="s">
        <v>24</v>
      </c>
      <c r="D7" s="10" t="s">
        <v>23</v>
      </c>
      <c r="E7" s="10" t="s">
        <v>34</v>
      </c>
      <c r="F7" s="10" t="s">
        <v>36</v>
      </c>
      <c r="G7" s="10" t="s">
        <v>38</v>
      </c>
      <c r="H7" s="10" t="s">
        <v>41</v>
      </c>
      <c r="I7" s="10" t="s">
        <v>43</v>
      </c>
    </row>
    <row r="8" spans="1:18" ht="12.75" customHeight="1">
      <c r="A8" s="13" t="s">
        <v>44</v>
      </c>
      <c r="B8" s="13"/>
      <c r="C8" s="17" t="s">
        <v>28</v>
      </c>
      <c r="D8" s="13"/>
      <c r="E8" s="18" t="s">
        <v>26</v>
      </c>
      <c r="F8" s="13"/>
      <c r="G8" s="13"/>
      <c r="H8" s="13"/>
      <c r="I8" s="19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6" t="s">
        <v>45</v>
      </c>
      <c r="B9" s="20" t="s">
        <v>30</v>
      </c>
      <c r="C9" s="20" t="s">
        <v>410</v>
      </c>
      <c r="D9" s="16" t="s">
        <v>47</v>
      </c>
      <c r="E9" s="21" t="s">
        <v>411</v>
      </c>
      <c r="F9" s="22" t="s">
        <v>99</v>
      </c>
      <c r="G9" s="23">
        <v>24.655</v>
      </c>
      <c r="H9" s="23">
        <v>0</v>
      </c>
      <c r="I9" s="23">
        <f>ROUND(ROUND(H9,3)*ROUND(G9,3),3)</f>
        <v>0</v>
      </c>
      <c r="O9">
        <f>(I9*21)/100</f>
        <v>0</v>
      </c>
      <c r="P9" t="s">
        <v>24</v>
      </c>
    </row>
    <row r="10" spans="1:5" ht="38.25">
      <c r="A10" s="24" t="s">
        <v>50</v>
      </c>
      <c r="E10" s="25" t="s">
        <v>412</v>
      </c>
    </row>
    <row r="11" spans="1:5" ht="25.5">
      <c r="A11" t="s">
        <v>54</v>
      </c>
      <c r="E11" s="25" t="s">
        <v>413</v>
      </c>
    </row>
    <row r="12" spans="1:18" ht="12.75" customHeight="1">
      <c r="A12" s="5" t="s">
        <v>44</v>
      </c>
      <c r="B12" s="5"/>
      <c r="C12" s="29" t="s">
        <v>30</v>
      </c>
      <c r="D12" s="5"/>
      <c r="E12" s="18" t="s">
        <v>94</v>
      </c>
      <c r="F12" s="5"/>
      <c r="G12" s="5"/>
      <c r="H12" s="5"/>
      <c r="I12" s="30">
        <f>I13+I16+I19+I22+I25</f>
        <v>0</v>
      </c>
      <c r="O12" t="e">
        <f>0+R12</f>
        <v>#REF!</v>
      </c>
      <c r="Q12" t="e">
        <f>0+I13+#REF!+I16+I19+I22+I25</f>
        <v>#REF!</v>
      </c>
      <c r="R12" t="e">
        <f>0+O13+#REF!+O16+O19+O22+O25</f>
        <v>#REF!</v>
      </c>
    </row>
    <row r="13" spans="1:16" ht="12.75">
      <c r="A13" s="16" t="s">
        <v>45</v>
      </c>
      <c r="B13" s="20" t="s">
        <v>24</v>
      </c>
      <c r="C13" s="20" t="s">
        <v>315</v>
      </c>
      <c r="D13" s="16" t="s">
        <v>47</v>
      </c>
      <c r="E13" s="21" t="s">
        <v>316</v>
      </c>
      <c r="F13" s="22" t="s">
        <v>99</v>
      </c>
      <c r="G13" s="23">
        <v>24.655</v>
      </c>
      <c r="H13" s="23">
        <v>0</v>
      </c>
      <c r="I13" s="23">
        <f>ROUND(ROUND(H13,3)*ROUND(G13,3),3)</f>
        <v>0</v>
      </c>
      <c r="O13">
        <f>(I13*21)/100</f>
        <v>0</v>
      </c>
      <c r="P13" t="s">
        <v>24</v>
      </c>
    </row>
    <row r="14" spans="1:5" ht="25.5">
      <c r="A14" s="24" t="s">
        <v>50</v>
      </c>
      <c r="E14" s="25" t="s">
        <v>414</v>
      </c>
    </row>
    <row r="15" spans="1:5" ht="306">
      <c r="A15" t="s">
        <v>54</v>
      </c>
      <c r="E15" s="25" t="s">
        <v>317</v>
      </c>
    </row>
    <row r="16" spans="1:16" ht="12.75">
      <c r="A16" s="16" t="s">
        <v>45</v>
      </c>
      <c r="B16" s="20">
        <v>3</v>
      </c>
      <c r="C16" s="20" t="s">
        <v>416</v>
      </c>
      <c r="D16" s="16" t="s">
        <v>47</v>
      </c>
      <c r="E16" s="21" t="s">
        <v>417</v>
      </c>
      <c r="F16" s="22" t="s">
        <v>95</v>
      </c>
      <c r="G16" s="23">
        <v>9.32</v>
      </c>
      <c r="H16" s="23">
        <v>0</v>
      </c>
      <c r="I16" s="23">
        <f>ROUND(ROUND(H16,3)*ROUND(G16,3),3)</f>
        <v>0</v>
      </c>
      <c r="O16">
        <f>(I16*21)/100</f>
        <v>0</v>
      </c>
      <c r="P16" t="s">
        <v>24</v>
      </c>
    </row>
    <row r="17" spans="1:5" ht="12.75">
      <c r="A17" s="24" t="s">
        <v>50</v>
      </c>
      <c r="E17" s="25" t="s">
        <v>415</v>
      </c>
    </row>
    <row r="18" spans="1:5" ht="38.25">
      <c r="A18" t="s">
        <v>54</v>
      </c>
      <c r="E18" s="25" t="s">
        <v>418</v>
      </c>
    </row>
    <row r="19" spans="1:16" ht="12.75">
      <c r="A19" s="16" t="s">
        <v>45</v>
      </c>
      <c r="B19" s="20">
        <v>4</v>
      </c>
      <c r="C19" s="20" t="s">
        <v>419</v>
      </c>
      <c r="D19" s="16" t="s">
        <v>47</v>
      </c>
      <c r="E19" s="21" t="s">
        <v>420</v>
      </c>
      <c r="F19" s="22" t="s">
        <v>95</v>
      </c>
      <c r="G19" s="23">
        <v>129.63</v>
      </c>
      <c r="H19" s="23">
        <v>0</v>
      </c>
      <c r="I19" s="23">
        <f>ROUND(ROUND(H19,3)*ROUND(G19,3),3)</f>
        <v>0</v>
      </c>
      <c r="O19">
        <f>(I19*21)/100</f>
        <v>0</v>
      </c>
      <c r="P19" t="s">
        <v>24</v>
      </c>
    </row>
    <row r="20" spans="1:5" ht="12.75">
      <c r="A20" s="24" t="s">
        <v>50</v>
      </c>
      <c r="E20" s="25" t="s">
        <v>47</v>
      </c>
    </row>
    <row r="21" spans="1:5" ht="25.5">
      <c r="A21" t="s">
        <v>54</v>
      </c>
      <c r="E21" s="25" t="s">
        <v>421</v>
      </c>
    </row>
    <row r="22" spans="1:16" ht="12.75">
      <c r="A22" s="16" t="s">
        <v>45</v>
      </c>
      <c r="B22" s="20">
        <v>5</v>
      </c>
      <c r="C22" s="20" t="s">
        <v>422</v>
      </c>
      <c r="D22" s="16" t="s">
        <v>47</v>
      </c>
      <c r="E22" s="21" t="s">
        <v>423</v>
      </c>
      <c r="F22" s="22" t="s">
        <v>95</v>
      </c>
      <c r="G22" s="23">
        <v>129.63</v>
      </c>
      <c r="H22" s="23">
        <v>0</v>
      </c>
      <c r="I22" s="23">
        <f>ROUND(ROUND(H22,3)*ROUND(G22,3),3)</f>
        <v>0</v>
      </c>
      <c r="O22">
        <f>(I22*21)/100</f>
        <v>0</v>
      </c>
      <c r="P22" t="s">
        <v>24</v>
      </c>
    </row>
    <row r="23" spans="1:5" ht="12.75">
      <c r="A23" s="24" t="s">
        <v>50</v>
      </c>
      <c r="E23" s="25" t="s">
        <v>47</v>
      </c>
    </row>
    <row r="24" spans="1:5" ht="38.25">
      <c r="A24" t="s">
        <v>54</v>
      </c>
      <c r="E24" s="25" t="s">
        <v>424</v>
      </c>
    </row>
    <row r="25" spans="1:16" ht="12.75">
      <c r="A25" s="16" t="s">
        <v>45</v>
      </c>
      <c r="B25" s="20">
        <v>6</v>
      </c>
      <c r="C25" s="20" t="s">
        <v>425</v>
      </c>
      <c r="D25" s="16" t="s">
        <v>47</v>
      </c>
      <c r="E25" s="21" t="s">
        <v>426</v>
      </c>
      <c r="F25" s="22" t="s">
        <v>95</v>
      </c>
      <c r="G25" s="23">
        <v>129.63</v>
      </c>
      <c r="H25" s="23">
        <v>0</v>
      </c>
      <c r="I25" s="23">
        <f>ROUND(ROUND(H25,3)*ROUND(G25,3),3)</f>
        <v>0</v>
      </c>
      <c r="O25">
        <f>(I25*21)/100</f>
        <v>0</v>
      </c>
      <c r="P25" t="s">
        <v>24</v>
      </c>
    </row>
    <row r="26" spans="1:5" ht="12.75">
      <c r="A26" s="24" t="s">
        <v>50</v>
      </c>
      <c r="E26" s="25" t="s">
        <v>47</v>
      </c>
    </row>
    <row r="27" spans="1:5" ht="25.5">
      <c r="A27" t="s">
        <v>54</v>
      </c>
      <c r="E27" s="25" t="s">
        <v>427</v>
      </c>
    </row>
  </sheetData>
  <sheetProtection/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Aleš</dc:creator>
  <cp:keywords/>
  <dc:description/>
  <cp:lastModifiedBy>Lada Aleš</cp:lastModifiedBy>
  <dcterms:created xsi:type="dcterms:W3CDTF">2023-08-07T16:09:33Z</dcterms:created>
  <dcterms:modified xsi:type="dcterms:W3CDTF">2023-08-07T16:38:20Z</dcterms:modified>
  <cp:category/>
  <cp:version/>
  <cp:contentType/>
  <cp:contentStatus/>
</cp:coreProperties>
</file>