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7970" windowHeight="8190"/>
  </bookViews>
  <sheets>
    <sheet name="Rekapitulace stavby" sheetId="1" r:id="rId1"/>
    <sheet name="01 - SO 01 Stavební část" sheetId="2" r:id="rId2"/>
    <sheet name="01.1 - SO 01.1 ZTI" sheetId="3" r:id="rId3"/>
    <sheet name="ZTI" sheetId="5" r:id="rId4"/>
    <sheet name="01.1 - SO 01.2 UT" sheetId="6" r:id="rId5"/>
    <sheet name="01.1 - SO 01.3 MaR" sheetId="7" r:id="rId6"/>
    <sheet name="101 - VON" sheetId="4" r:id="rId7"/>
  </sheets>
  <definedNames>
    <definedName name="_xlnm.Print_Titles" localSheetId="1">'01 - SO 01 Stavební část'!$118:$118</definedName>
    <definedName name="_xlnm.Print_Titles" localSheetId="2">'01.1 - SO 01.1 ZTI'!$110:$110</definedName>
    <definedName name="_xlnm.Print_Titles" localSheetId="4">'01.1 - SO 01.2 UT'!$110:$110</definedName>
    <definedName name="_xlnm.Print_Titles" localSheetId="5">'01.1 - SO 01.3 MaR'!$110:$110</definedName>
    <definedName name="_xlnm.Print_Titles" localSheetId="6">'101 - VON'!$110:$110</definedName>
    <definedName name="_xlnm.Print_Titles" localSheetId="0">'Rekapitulace stavby'!$85:$85</definedName>
    <definedName name="_xlnm.Print_Titles" localSheetId="3">ZTI!$1:$12</definedName>
    <definedName name="_xlnm.Print_Area" localSheetId="1">'01 - SO 01 Stavební část'!$C$4:$Q$70,'01 - SO 01 Stavební část'!$C$76:$Q$102,'01 - SO 01 Stavební část'!$C$108:$Q$224</definedName>
    <definedName name="_xlnm.Print_Area" localSheetId="2">'01.1 - SO 01.1 ZTI'!$C$4:$Q$70,'01.1 - SO 01.1 ZTI'!$C$76:$Q$94,'01.1 - SO 01.1 ZTI'!$C$100:$Q$114</definedName>
    <definedName name="_xlnm.Print_Area" localSheetId="4">'01.1 - SO 01.2 UT'!$C$4:$Q$70,'01.1 - SO 01.2 UT'!$C$76:$Q$94,'01.1 - SO 01.2 UT'!$C$100:$Q$114</definedName>
    <definedName name="_xlnm.Print_Area" localSheetId="5">'01.1 - SO 01.3 MaR'!$C$4:$Q$70,'01.1 - SO 01.3 MaR'!$C$76:$Q$94,'01.1 - SO 01.3 MaR'!$C$100:$Q$114</definedName>
    <definedName name="_xlnm.Print_Area" localSheetId="6">'101 - VON'!$C$4:$Q$70,'101 - VON'!$C$76:$Q$94,'101 - VON'!$C$100:$Q$118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BI114" i="7" l="1"/>
  <c r="H36" i="7" s="1"/>
  <c r="BH114" i="7"/>
  <c r="H35" i="7" s="1"/>
  <c r="BG114" i="7"/>
  <c r="H34" i="7" s="1"/>
  <c r="BF114" i="7"/>
  <c r="H33" i="7" s="1"/>
  <c r="AA114" i="7"/>
  <c r="Y114" i="7"/>
  <c r="W114" i="7"/>
  <c r="W113" i="7" s="1"/>
  <c r="W112" i="7" s="1"/>
  <c r="W111" i="7" s="1"/>
  <c r="AA113" i="7"/>
  <c r="Y113" i="7"/>
  <c r="Y112" i="7" s="1"/>
  <c r="Y111" i="7" s="1"/>
  <c r="AA112" i="7"/>
  <c r="AA111" i="7" s="1"/>
  <c r="F107" i="7"/>
  <c r="F105" i="7"/>
  <c r="F103" i="7"/>
  <c r="F81" i="7"/>
  <c r="F79" i="7"/>
  <c r="M28" i="7"/>
  <c r="O21" i="7"/>
  <c r="E21" i="7"/>
  <c r="M108" i="7" s="1"/>
  <c r="O20" i="7"/>
  <c r="O18" i="7"/>
  <c r="E18" i="7"/>
  <c r="M107" i="7" s="1"/>
  <c r="O17" i="7"/>
  <c r="O15" i="7"/>
  <c r="E15" i="7"/>
  <c r="F108" i="7" s="1"/>
  <c r="O14" i="7"/>
  <c r="O12" i="7"/>
  <c r="E12" i="7"/>
  <c r="F83" i="7" s="1"/>
  <c r="O11" i="7"/>
  <c r="O9" i="7"/>
  <c r="M105" i="7" s="1"/>
  <c r="F6" i="7"/>
  <c r="F102" i="7" s="1"/>
  <c r="BI114" i="6"/>
  <c r="H36" i="6" s="1"/>
  <c r="BH114" i="6"/>
  <c r="H35" i="6" s="1"/>
  <c r="BG114" i="6"/>
  <c r="H34" i="6" s="1"/>
  <c r="BF114" i="6"/>
  <c r="H33" i="6" s="1"/>
  <c r="AA114" i="6"/>
  <c r="AA113" i="6" s="1"/>
  <c r="AA112" i="6" s="1"/>
  <c r="AA111" i="6" s="1"/>
  <c r="Y114" i="6"/>
  <c r="W114" i="6"/>
  <c r="Y113" i="6"/>
  <c r="W113" i="6"/>
  <c r="W112" i="6" s="1"/>
  <c r="W111" i="6" s="1"/>
  <c r="Y112" i="6"/>
  <c r="Y111" i="6" s="1"/>
  <c r="F105" i="6"/>
  <c r="F103" i="6"/>
  <c r="F81" i="6"/>
  <c r="F79" i="6"/>
  <c r="M28" i="6"/>
  <c r="O21" i="6"/>
  <c r="E21" i="6"/>
  <c r="M108" i="6" s="1"/>
  <c r="O20" i="6"/>
  <c r="O18" i="6"/>
  <c r="E18" i="6"/>
  <c r="M107" i="6" s="1"/>
  <c r="O17" i="6"/>
  <c r="O15" i="6"/>
  <c r="E15" i="6"/>
  <c r="F108" i="6" s="1"/>
  <c r="O14" i="6"/>
  <c r="O12" i="6"/>
  <c r="E12" i="6"/>
  <c r="F107" i="6" s="1"/>
  <c r="O11" i="6"/>
  <c r="O9" i="6"/>
  <c r="M105" i="6" s="1"/>
  <c r="F6" i="6"/>
  <c r="F102" i="6" s="1"/>
  <c r="M33" i="7" l="1"/>
  <c r="M33" i="6"/>
  <c r="M81" i="6"/>
  <c r="M83" i="6"/>
  <c r="F78" i="7"/>
  <c r="M83" i="7"/>
  <c r="F84" i="7"/>
  <c r="M81" i="7"/>
  <c r="M84" i="7"/>
  <c r="F84" i="6"/>
  <c r="M84" i="6"/>
  <c r="F78" i="6"/>
  <c r="F83" i="6"/>
  <c r="H125" i="5"/>
  <c r="H124" i="5"/>
  <c r="H122" i="5"/>
  <c r="H120" i="5"/>
  <c r="H118" i="5"/>
  <c r="H116" i="5"/>
  <c r="H114" i="5"/>
  <c r="H112" i="5"/>
  <c r="H110" i="5"/>
  <c r="H108" i="5"/>
  <c r="H106" i="5"/>
  <c r="H104" i="5"/>
  <c r="H101" i="5"/>
  <c r="H99" i="5"/>
  <c r="H97" i="5"/>
  <c r="H95" i="5"/>
  <c r="H93" i="5"/>
  <c r="H91" i="5"/>
  <c r="H89" i="5"/>
  <c r="H87" i="5"/>
  <c r="H85" i="5"/>
  <c r="H83" i="5"/>
  <c r="H81" i="5"/>
  <c r="H79" i="5"/>
  <c r="H77" i="5"/>
  <c r="H75" i="5"/>
  <c r="H72" i="5"/>
  <c r="H70" i="5"/>
  <c r="H68" i="5"/>
  <c r="H66" i="5"/>
  <c r="H64" i="5"/>
  <c r="H62" i="5"/>
  <c r="H60" i="5"/>
  <c r="H58" i="5"/>
  <c r="H57" i="5"/>
  <c r="H55" i="5"/>
  <c r="H53" i="5"/>
  <c r="H51" i="5"/>
  <c r="H49" i="5"/>
  <c r="H46" i="5"/>
  <c r="H45" i="5"/>
  <c r="H44" i="5"/>
  <c r="H43" i="5"/>
  <c r="H42" i="5"/>
  <c r="H41" i="5"/>
  <c r="H40" i="5"/>
  <c r="H39" i="5"/>
  <c r="H38" i="5"/>
  <c r="H36" i="5"/>
  <c r="H33" i="5"/>
  <c r="H32" i="5"/>
  <c r="H31" i="5"/>
  <c r="H30" i="5"/>
  <c r="H29" i="5"/>
  <c r="H28" i="5"/>
  <c r="H26" i="5"/>
  <c r="H24" i="5"/>
  <c r="H23" i="5"/>
  <c r="H22" i="5"/>
  <c r="H21" i="5"/>
  <c r="H19" i="5"/>
  <c r="H18" i="5"/>
  <c r="H17" i="5"/>
  <c r="H15" i="5"/>
  <c r="H74" i="5" l="1"/>
  <c r="H73" i="5" s="1"/>
  <c r="H67" i="5"/>
  <c r="H56" i="5"/>
  <c r="H14" i="5"/>
  <c r="AY92" i="1"/>
  <c r="AX92" i="1"/>
  <c r="BI118" i="4"/>
  <c r="BH118" i="4"/>
  <c r="BG118" i="4"/>
  <c r="BF118" i="4"/>
  <c r="BE118" i="4"/>
  <c r="AA118" i="4"/>
  <c r="Y118" i="4"/>
  <c r="W118" i="4"/>
  <c r="BK118" i="4"/>
  <c r="N118" i="4"/>
  <c r="BI117" i="4"/>
  <c r="BH117" i="4"/>
  <c r="BG117" i="4"/>
  <c r="BF117" i="4"/>
  <c r="AA117" i="4"/>
  <c r="Y117" i="4"/>
  <c r="W117" i="4"/>
  <c r="BK117" i="4"/>
  <c r="N117" i="4"/>
  <c r="BE117" i="4" s="1"/>
  <c r="BI116" i="4"/>
  <c r="BH116" i="4"/>
  <c r="BG116" i="4"/>
  <c r="BF116" i="4"/>
  <c r="AA116" i="4"/>
  <c r="Y116" i="4"/>
  <c r="W116" i="4"/>
  <c r="BK116" i="4"/>
  <c r="N116" i="4"/>
  <c r="BE116" i="4" s="1"/>
  <c r="BI115" i="4"/>
  <c r="BH115" i="4"/>
  <c r="BG115" i="4"/>
  <c r="BF115" i="4"/>
  <c r="M33" i="4" s="1"/>
  <c r="AW92" i="1" s="1"/>
  <c r="AA115" i="4"/>
  <c r="Y115" i="4"/>
  <c r="W115" i="4"/>
  <c r="BK115" i="4"/>
  <c r="N115" i="4"/>
  <c r="BE115" i="4" s="1"/>
  <c r="BI114" i="4"/>
  <c r="BH114" i="4"/>
  <c r="BG114" i="4"/>
  <c r="BF114" i="4"/>
  <c r="BE114" i="4"/>
  <c r="AA114" i="4"/>
  <c r="AA113" i="4" s="1"/>
  <c r="AA112" i="4" s="1"/>
  <c r="AA111" i="4" s="1"/>
  <c r="Y114" i="4"/>
  <c r="Y113" i="4" s="1"/>
  <c r="Y112" i="4" s="1"/>
  <c r="Y111" i="4" s="1"/>
  <c r="W114" i="4"/>
  <c r="W113" i="4" s="1"/>
  <c r="W112" i="4" s="1"/>
  <c r="W111" i="4" s="1"/>
  <c r="AU92" i="1" s="1"/>
  <c r="BK114" i="4"/>
  <c r="N114" i="4"/>
  <c r="F105" i="4"/>
  <c r="F103" i="4"/>
  <c r="M28" i="4"/>
  <c r="AS92" i="1" s="1"/>
  <c r="F81" i="4"/>
  <c r="F79" i="4"/>
  <c r="O21" i="4"/>
  <c r="E21" i="4"/>
  <c r="M84" i="4" s="1"/>
  <c r="O20" i="4"/>
  <c r="O18" i="4"/>
  <c r="E18" i="4"/>
  <c r="M83" i="4" s="1"/>
  <c r="O17" i="4"/>
  <c r="O15" i="4"/>
  <c r="E15" i="4"/>
  <c r="F108" i="4" s="1"/>
  <c r="O14" i="4"/>
  <c r="O12" i="4"/>
  <c r="E12" i="4"/>
  <c r="F83" i="4" s="1"/>
  <c r="O11" i="4"/>
  <c r="O9" i="4"/>
  <c r="M81" i="4" s="1"/>
  <c r="F6" i="4"/>
  <c r="F78" i="4" s="1"/>
  <c r="AY89" i="1"/>
  <c r="AX89" i="1"/>
  <c r="BI114" i="3"/>
  <c r="H36" i="3" s="1"/>
  <c r="BD89" i="1" s="1"/>
  <c r="BH114" i="3"/>
  <c r="H35" i="3" s="1"/>
  <c r="BC89" i="1" s="1"/>
  <c r="BG114" i="3"/>
  <c r="H34" i="3" s="1"/>
  <c r="BB89" i="1" s="1"/>
  <c r="BF114" i="3"/>
  <c r="H33" i="3" s="1"/>
  <c r="BA89" i="1" s="1"/>
  <c r="AA114" i="3"/>
  <c r="AA113" i="3" s="1"/>
  <c r="AA112" i="3" s="1"/>
  <c r="AA111" i="3" s="1"/>
  <c r="Y114" i="3"/>
  <c r="Y113" i="3" s="1"/>
  <c r="Y112" i="3" s="1"/>
  <c r="Y111" i="3" s="1"/>
  <c r="W114" i="3"/>
  <c r="W113" i="3" s="1"/>
  <c r="W112" i="3" s="1"/>
  <c r="W111" i="3" s="1"/>
  <c r="AU89" i="1" s="1"/>
  <c r="F105" i="3"/>
  <c r="F103" i="3"/>
  <c r="M28" i="3"/>
  <c r="AS89" i="1" s="1"/>
  <c r="F81" i="3"/>
  <c r="F79" i="3"/>
  <c r="O21" i="3"/>
  <c r="E21" i="3"/>
  <c r="O20" i="3"/>
  <c r="O18" i="3"/>
  <c r="E18" i="3"/>
  <c r="M83" i="3" s="1"/>
  <c r="O17" i="3"/>
  <c r="O15" i="3"/>
  <c r="E15" i="3"/>
  <c r="F84" i="3" s="1"/>
  <c r="O14" i="3"/>
  <c r="O12" i="3"/>
  <c r="E12" i="3"/>
  <c r="F107" i="3" s="1"/>
  <c r="O11" i="3"/>
  <c r="O9" i="3"/>
  <c r="M81" i="3" s="1"/>
  <c r="F6" i="3"/>
  <c r="F102" i="3" s="1"/>
  <c r="Y147" i="2"/>
  <c r="AY88" i="1"/>
  <c r="AX88" i="1"/>
  <c r="BI224" i="2"/>
  <c r="BH224" i="2"/>
  <c r="BG224" i="2"/>
  <c r="BF224" i="2"/>
  <c r="BE224" i="2"/>
  <c r="AA224" i="2"/>
  <c r="Y224" i="2"/>
  <c r="W224" i="2"/>
  <c r="BK224" i="2"/>
  <c r="N224" i="2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BE222" i="2"/>
  <c r="AA222" i="2"/>
  <c r="Y222" i="2"/>
  <c r="W222" i="2"/>
  <c r="BK222" i="2"/>
  <c r="N222" i="2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F219" i="2"/>
  <c r="AA219" i="2"/>
  <c r="AA218" i="2" s="1"/>
  <c r="Y219" i="2"/>
  <c r="Y218" i="2" s="1"/>
  <c r="W219" i="2"/>
  <c r="W218" i="2" s="1"/>
  <c r="BK219" i="2"/>
  <c r="N219" i="2"/>
  <c r="BE219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W197" i="2" s="1"/>
  <c r="BK201" i="2"/>
  <c r="N201" i="2"/>
  <c r="BE201" i="2" s="1"/>
  <c r="BI198" i="2"/>
  <c r="BH198" i="2"/>
  <c r="BG198" i="2"/>
  <c r="BF198" i="2"/>
  <c r="AA198" i="2"/>
  <c r="Y198" i="2"/>
  <c r="Y197" i="2" s="1"/>
  <c r="W198" i="2"/>
  <c r="BK198" i="2"/>
  <c r="N198" i="2"/>
  <c r="BE198" i="2" s="1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AA195" i="2"/>
  <c r="Y195" i="2"/>
  <c r="W195" i="2"/>
  <c r="BK195" i="2"/>
  <c r="N195" i="2"/>
  <c r="BE195" i="2" s="1"/>
  <c r="BI192" i="2"/>
  <c r="BH192" i="2"/>
  <c r="BG192" i="2"/>
  <c r="BF192" i="2"/>
  <c r="BE192" i="2"/>
  <c r="AA192" i="2"/>
  <c r="Y192" i="2"/>
  <c r="Y188" i="2" s="1"/>
  <c r="Y187" i="2" s="1"/>
  <c r="W192" i="2"/>
  <c r="BK192" i="2"/>
  <c r="N192" i="2"/>
  <c r="BI189" i="2"/>
  <c r="BH189" i="2"/>
  <c r="BG189" i="2"/>
  <c r="BF189" i="2"/>
  <c r="AA189" i="2"/>
  <c r="AA188" i="2" s="1"/>
  <c r="Y189" i="2"/>
  <c r="W189" i="2"/>
  <c r="W188" i="2" s="1"/>
  <c r="BK189" i="2"/>
  <c r="N189" i="2"/>
  <c r="BE189" i="2" s="1"/>
  <c r="BI186" i="2"/>
  <c r="BH186" i="2"/>
  <c r="BG186" i="2"/>
  <c r="BF186" i="2"/>
  <c r="BE186" i="2"/>
  <c r="AA186" i="2"/>
  <c r="AA185" i="2" s="1"/>
  <c r="Y186" i="2"/>
  <c r="Y185" i="2" s="1"/>
  <c r="W186" i="2"/>
  <c r="W185" i="2" s="1"/>
  <c r="BK186" i="2"/>
  <c r="BK185" i="2" s="1"/>
  <c r="N185" i="2" s="1"/>
  <c r="N94" i="2" s="1"/>
  <c r="N186" i="2"/>
  <c r="BI182" i="2"/>
  <c r="BH182" i="2"/>
  <c r="BG182" i="2"/>
  <c r="BF182" i="2"/>
  <c r="AA182" i="2"/>
  <c r="Y182" i="2"/>
  <c r="W182" i="2"/>
  <c r="BK182" i="2"/>
  <c r="N182" i="2"/>
  <c r="BE182" i="2" s="1"/>
  <c r="BI179" i="2"/>
  <c r="BH179" i="2"/>
  <c r="BG179" i="2"/>
  <c r="BF179" i="2"/>
  <c r="AA179" i="2"/>
  <c r="Y179" i="2"/>
  <c r="W179" i="2"/>
  <c r="BK179" i="2"/>
  <c r="N179" i="2"/>
  <c r="BE179" i="2" s="1"/>
  <c r="BI176" i="2"/>
  <c r="BH176" i="2"/>
  <c r="BG176" i="2"/>
  <c r="BF176" i="2"/>
  <c r="AA176" i="2"/>
  <c r="Y176" i="2"/>
  <c r="W176" i="2"/>
  <c r="BK176" i="2"/>
  <c r="N176" i="2"/>
  <c r="BE176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W169" i="2" s="1"/>
  <c r="BK171" i="2"/>
  <c r="N171" i="2"/>
  <c r="BE171" i="2" s="1"/>
  <c r="BI170" i="2"/>
  <c r="BH170" i="2"/>
  <c r="BG170" i="2"/>
  <c r="BF170" i="2"/>
  <c r="AA170" i="2"/>
  <c r="Y170" i="2"/>
  <c r="Y169" i="2" s="1"/>
  <c r="W170" i="2"/>
  <c r="BK170" i="2"/>
  <c r="BK169" i="2" s="1"/>
  <c r="N169" i="2" s="1"/>
  <c r="N93" i="2" s="1"/>
  <c r="N170" i="2"/>
  <c r="BE170" i="2" s="1"/>
  <c r="BI166" i="2"/>
  <c r="BH166" i="2"/>
  <c r="BG166" i="2"/>
  <c r="BF166" i="2"/>
  <c r="AA166" i="2"/>
  <c r="Y166" i="2"/>
  <c r="W166" i="2"/>
  <c r="BK166" i="2"/>
  <c r="N166" i="2"/>
  <c r="BE166" i="2" s="1"/>
  <c r="BI163" i="2"/>
  <c r="BH163" i="2"/>
  <c r="BG163" i="2"/>
  <c r="BF163" i="2"/>
  <c r="AA163" i="2"/>
  <c r="Y163" i="2"/>
  <c r="W163" i="2"/>
  <c r="BK163" i="2"/>
  <c r="N163" i="2"/>
  <c r="BE163" i="2" s="1"/>
  <c r="BI160" i="2"/>
  <c r="BH160" i="2"/>
  <c r="BG160" i="2"/>
  <c r="BF160" i="2"/>
  <c r="AA160" i="2"/>
  <c r="Y160" i="2"/>
  <c r="W160" i="2"/>
  <c r="BK160" i="2"/>
  <c r="N160" i="2"/>
  <c r="BE160" i="2" s="1"/>
  <c r="BI157" i="2"/>
  <c r="BH157" i="2"/>
  <c r="BG157" i="2"/>
  <c r="BF157" i="2"/>
  <c r="AA157" i="2"/>
  <c r="Y157" i="2"/>
  <c r="W157" i="2"/>
  <c r="BK157" i="2"/>
  <c r="N157" i="2"/>
  <c r="BE157" i="2" s="1"/>
  <c r="BI154" i="2"/>
  <c r="BH154" i="2"/>
  <c r="BG154" i="2"/>
  <c r="BF154" i="2"/>
  <c r="AA154" i="2"/>
  <c r="Y154" i="2"/>
  <c r="W154" i="2"/>
  <c r="BK154" i="2"/>
  <c r="N154" i="2"/>
  <c r="BE154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AA147" i="2" s="1"/>
  <c r="Y148" i="2"/>
  <c r="W148" i="2"/>
  <c r="W147" i="2" s="1"/>
  <c r="BK148" i="2"/>
  <c r="N148" i="2"/>
  <c r="BE148" i="2" s="1"/>
  <c r="BI144" i="2"/>
  <c r="BH144" i="2"/>
  <c r="BG144" i="2"/>
  <c r="BF144" i="2"/>
  <c r="AA144" i="2"/>
  <c r="Y144" i="2"/>
  <c r="W144" i="2"/>
  <c r="BK144" i="2"/>
  <c r="N144" i="2"/>
  <c r="BE144" i="2" s="1"/>
  <c r="BI141" i="2"/>
  <c r="BH141" i="2"/>
  <c r="BG141" i="2"/>
  <c r="BF141" i="2"/>
  <c r="AA141" i="2"/>
  <c r="Y141" i="2"/>
  <c r="W141" i="2"/>
  <c r="BK141" i="2"/>
  <c r="N141" i="2"/>
  <c r="BE141" i="2" s="1"/>
  <c r="BI138" i="2"/>
  <c r="BH138" i="2"/>
  <c r="BG138" i="2"/>
  <c r="BF138" i="2"/>
  <c r="AA138" i="2"/>
  <c r="Y138" i="2"/>
  <c r="W138" i="2"/>
  <c r="BK138" i="2"/>
  <c r="N138" i="2"/>
  <c r="BE138" i="2" s="1"/>
  <c r="BI135" i="2"/>
  <c r="BH135" i="2"/>
  <c r="BG135" i="2"/>
  <c r="BF135" i="2"/>
  <c r="AA135" i="2"/>
  <c r="AA134" i="2" s="1"/>
  <c r="Y135" i="2"/>
  <c r="Y134" i="2" s="1"/>
  <c r="W135" i="2"/>
  <c r="BK135" i="2"/>
  <c r="N135" i="2"/>
  <c r="BE135" i="2" s="1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AA128" i="2"/>
  <c r="Y128" i="2"/>
  <c r="W128" i="2"/>
  <c r="BK128" i="2"/>
  <c r="N128" i="2"/>
  <c r="BE128" i="2" s="1"/>
  <c r="BI125" i="2"/>
  <c r="BH125" i="2"/>
  <c r="BG125" i="2"/>
  <c r="BF125" i="2"/>
  <c r="BE125" i="2"/>
  <c r="AA125" i="2"/>
  <c r="Y125" i="2"/>
  <c r="W125" i="2"/>
  <c r="BK125" i="2"/>
  <c r="N125" i="2"/>
  <c r="BI122" i="2"/>
  <c r="BH122" i="2"/>
  <c r="BG122" i="2"/>
  <c r="BF122" i="2"/>
  <c r="AA122" i="2"/>
  <c r="AA121" i="2" s="1"/>
  <c r="Y122" i="2"/>
  <c r="W122" i="2"/>
  <c r="W121" i="2" s="1"/>
  <c r="BK122" i="2"/>
  <c r="N122" i="2"/>
  <c r="BE122" i="2" s="1"/>
  <c r="F113" i="2"/>
  <c r="F111" i="2"/>
  <c r="M28" i="2"/>
  <c r="AS88" i="1" s="1"/>
  <c r="AS87" i="1" s="1"/>
  <c r="F83" i="2"/>
  <c r="F81" i="2"/>
  <c r="F79" i="2"/>
  <c r="O21" i="2"/>
  <c r="E21" i="2"/>
  <c r="M84" i="2" s="1"/>
  <c r="O20" i="2"/>
  <c r="O18" i="2"/>
  <c r="E18" i="2"/>
  <c r="M83" i="2" s="1"/>
  <c r="O17" i="2"/>
  <c r="O15" i="2"/>
  <c r="E15" i="2"/>
  <c r="F116" i="2" s="1"/>
  <c r="O14" i="2"/>
  <c r="O12" i="2"/>
  <c r="E12" i="2"/>
  <c r="F115" i="2" s="1"/>
  <c r="O11" i="2"/>
  <c r="O9" i="2"/>
  <c r="M81" i="2" s="1"/>
  <c r="F6" i="2"/>
  <c r="F110" i="2" s="1"/>
  <c r="AK27" i="1"/>
  <c r="AM83" i="1"/>
  <c r="L83" i="1"/>
  <c r="AM82" i="1"/>
  <c r="L82" i="1"/>
  <c r="AM80" i="1"/>
  <c r="L80" i="1"/>
  <c r="L78" i="1"/>
  <c r="L77" i="1"/>
  <c r="H33" i="4" l="1"/>
  <c r="BA92" i="1" s="1"/>
  <c r="H34" i="4"/>
  <c r="BB92" i="1" s="1"/>
  <c r="H35" i="4"/>
  <c r="BC92" i="1" s="1"/>
  <c r="BK113" i="4"/>
  <c r="BK112" i="4" s="1"/>
  <c r="M32" i="4"/>
  <c r="AV92" i="1" s="1"/>
  <c r="AT92" i="1" s="1"/>
  <c r="H36" i="4"/>
  <c r="BD92" i="1" s="1"/>
  <c r="H13" i="5"/>
  <c r="H126" i="5" s="1"/>
  <c r="L114" i="3" s="1"/>
  <c r="BK114" i="3" s="1"/>
  <c r="BK113" i="3" s="1"/>
  <c r="N113" i="3" s="1"/>
  <c r="N90" i="3" s="1"/>
  <c r="M33" i="3"/>
  <c r="AW89" i="1" s="1"/>
  <c r="BK218" i="2"/>
  <c r="N218" i="2" s="1"/>
  <c r="N98" i="2" s="1"/>
  <c r="BK197" i="2"/>
  <c r="N197" i="2" s="1"/>
  <c r="N97" i="2" s="1"/>
  <c r="BK188" i="2"/>
  <c r="N188" i="2" s="1"/>
  <c r="N96" i="2" s="1"/>
  <c r="BK147" i="2"/>
  <c r="N147" i="2" s="1"/>
  <c r="N92" i="2" s="1"/>
  <c r="BK134" i="2"/>
  <c r="N134" i="2" s="1"/>
  <c r="N91" i="2" s="1"/>
  <c r="H36" i="2"/>
  <c r="BD88" i="1" s="1"/>
  <c r="BD87" i="1" s="1"/>
  <c r="W35" i="1" s="1"/>
  <c r="BK121" i="2"/>
  <c r="M33" i="2"/>
  <c r="AW88" i="1" s="1"/>
  <c r="M105" i="4"/>
  <c r="F78" i="2"/>
  <c r="M115" i="2"/>
  <c r="M108" i="4"/>
  <c r="M116" i="2"/>
  <c r="F83" i="3"/>
  <c r="M105" i="3"/>
  <c r="M107" i="3"/>
  <c r="M113" i="2"/>
  <c r="M84" i="3"/>
  <c r="M108" i="3"/>
  <c r="W134" i="2"/>
  <c r="W120" i="2" s="1"/>
  <c r="F84" i="2"/>
  <c r="H33" i="2"/>
  <c r="BA88" i="1" s="1"/>
  <c r="BA87" i="1" s="1"/>
  <c r="Y121" i="2"/>
  <c r="Y120" i="2" s="1"/>
  <c r="Y119" i="2" s="1"/>
  <c r="H34" i="2"/>
  <c r="BB88" i="1" s="1"/>
  <c r="AA169" i="2"/>
  <c r="F78" i="3"/>
  <c r="M32" i="2"/>
  <c r="AV88" i="1" s="1"/>
  <c r="H32" i="2"/>
  <c r="AZ88" i="1" s="1"/>
  <c r="W187" i="2"/>
  <c r="AA120" i="2"/>
  <c r="AA119" i="2" s="1"/>
  <c r="H35" i="2"/>
  <c r="BC88" i="1" s="1"/>
  <c r="BC87" i="1" s="1"/>
  <c r="AA197" i="2"/>
  <c r="AA187" i="2" s="1"/>
  <c r="F84" i="4"/>
  <c r="F108" i="3"/>
  <c r="F102" i="4"/>
  <c r="F107" i="4"/>
  <c r="H32" i="4"/>
  <c r="AZ92" i="1" s="1"/>
  <c r="M107" i="4"/>
  <c r="N113" i="4" l="1"/>
  <c r="N90" i="4" s="1"/>
  <c r="BB87" i="1"/>
  <c r="AX87" i="1" s="1"/>
  <c r="N114" i="3"/>
  <c r="BE114" i="3" s="1"/>
  <c r="H32" i="3" s="1"/>
  <c r="AZ89" i="1" s="1"/>
  <c r="AZ87" i="1" s="1"/>
  <c r="BK112" i="3"/>
  <c r="BK111" i="3" s="1"/>
  <c r="N111" i="3" s="1"/>
  <c r="N88" i="3" s="1"/>
  <c r="N114" i="6"/>
  <c r="BE114" i="6" s="1"/>
  <c r="M32" i="6" s="1"/>
  <c r="BK114" i="7"/>
  <c r="BK113" i="7" s="1"/>
  <c r="N113" i="7" s="1"/>
  <c r="N90" i="7" s="1"/>
  <c r="N114" i="7"/>
  <c r="BE114" i="7" s="1"/>
  <c r="M32" i="7" s="1"/>
  <c r="BK187" i="2"/>
  <c r="N187" i="2" s="1"/>
  <c r="N95" i="2" s="1"/>
  <c r="BK120" i="2"/>
  <c r="N120" i="2" s="1"/>
  <c r="N89" i="2" s="1"/>
  <c r="AT88" i="1"/>
  <c r="N121" i="2"/>
  <c r="N90" i="2" s="1"/>
  <c r="AW87" i="1"/>
  <c r="AK32" i="1" s="1"/>
  <c r="W32" i="1"/>
  <c r="AY87" i="1"/>
  <c r="W34" i="1"/>
  <c r="N112" i="4"/>
  <c r="N89" i="4" s="1"/>
  <c r="BK111" i="4"/>
  <c r="N111" i="4" s="1"/>
  <c r="N88" i="4" s="1"/>
  <c r="W119" i="2"/>
  <c r="AU88" i="1" s="1"/>
  <c r="AU87" i="1" s="1"/>
  <c r="W33" i="1" l="1"/>
  <c r="BK112" i="7"/>
  <c r="N112" i="7" s="1"/>
  <c r="N89" i="7" s="1"/>
  <c r="M32" i="3"/>
  <c r="AV89" i="1" s="1"/>
  <c r="AT89" i="1" s="1"/>
  <c r="N112" i="3"/>
  <c r="N89" i="3" s="1"/>
  <c r="H32" i="6"/>
  <c r="BK114" i="6"/>
  <c r="BK113" i="6" s="1"/>
  <c r="N113" i="6" s="1"/>
  <c r="N90" i="6" s="1"/>
  <c r="H32" i="7"/>
  <c r="BK119" i="2"/>
  <c r="N119" i="2" s="1"/>
  <c r="N88" i="2" s="1"/>
  <c r="L102" i="2" s="1"/>
  <c r="AV87" i="1"/>
  <c r="M27" i="4"/>
  <c r="M30" i="4" s="1"/>
  <c r="L94" i="4"/>
  <c r="L94" i="3"/>
  <c r="M27" i="3"/>
  <c r="M30" i="3" s="1"/>
  <c r="BK111" i="7" l="1"/>
  <c r="N111" i="7" s="1"/>
  <c r="N88" i="7" s="1"/>
  <c r="L94" i="7" s="1"/>
  <c r="BK112" i="6"/>
  <c r="BK111" i="6" s="1"/>
  <c r="N111" i="6" s="1"/>
  <c r="N88" i="6" s="1"/>
  <c r="M27" i="6" s="1"/>
  <c r="M30" i="6" s="1"/>
  <c r="M27" i="2"/>
  <c r="M30" i="2" s="1"/>
  <c r="AG88" i="1" s="1"/>
  <c r="AT87" i="1"/>
  <c r="L38" i="3"/>
  <c r="AG89" i="1"/>
  <c r="AN89" i="1" s="1"/>
  <c r="AG92" i="1"/>
  <c r="AN92" i="1" s="1"/>
  <c r="L38" i="4"/>
  <c r="M27" i="7" l="1"/>
  <c r="M30" i="7" s="1"/>
  <c r="L38" i="7" s="1"/>
  <c r="AN91" i="1" s="1"/>
  <c r="L94" i="6"/>
  <c r="N112" i="6"/>
  <c r="N89" i="6" s="1"/>
  <c r="L38" i="6"/>
  <c r="AN90" i="1" s="1"/>
  <c r="AG90" i="1"/>
  <c r="L38" i="2"/>
  <c r="AN88" i="1"/>
  <c r="AG91" i="1" l="1"/>
  <c r="AG87" i="1" s="1"/>
  <c r="AK26" i="1" s="1"/>
  <c r="AK29" i="1" s="1"/>
  <c r="AN87" i="1" l="1"/>
  <c r="AN96" i="1" s="1"/>
  <c r="AG96" i="1"/>
  <c r="W31" i="1"/>
  <c r="AK31" i="1" s="1"/>
  <c r="AK37" i="1" s="1"/>
</calcChain>
</file>

<file path=xl/sharedStrings.xml><?xml version="1.0" encoding="utf-8"?>
<sst xmlns="http://schemas.openxmlformats.org/spreadsheetml/2006/main" count="2323" uniqueCount="590">
  <si>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</si>
  <si>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</si>
  <si>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</si>
  <si>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</si>
  <si>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</si>
  <si>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</si>
  <si>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</si>
  <si>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</si>
  <si>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</si>
  <si>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</si>
  <si>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</si>
  <si>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</si>
  <si>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</si>
  <si>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</si>
  <si>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</si>
  <si>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</si>
  <si>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03b</t>
  </si>
  <si>
    <t>Stavba:</t>
  </si>
  <si>
    <t>FZŠ Chodovická 2250/36, Praha 9 - Rekonstrukce ležatých rozvodů vody - 2. etapa</t>
  </si>
  <si>
    <t>JKSO:</t>
  </si>
  <si>
    <t>CC-CZ:</t>
  </si>
  <si>
    <t>Místo:</t>
  </si>
  <si>
    <t xml:space="preserve"> </t>
  </si>
  <si>
    <t>Datum:</t>
  </si>
  <si>
    <t>29.3.2017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</si>
  <si>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</si>
  <si>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</si>
  <si>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</si>
  <si>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</si>
  <si>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</si>
  <si>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</si>
  <si>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</si>
  <si>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</si>
  <si>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</si>
  <si>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</si>
  <si>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</si>
  <si>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</si>
  <si>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</si>
  <si>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</si>
  <si>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</si>
  <si>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</si>
  <si>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</si>
  <si>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</si>
  <si>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</si>
  <si>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</si>
  <si>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</si>
  <si>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</si>
  <si>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</si>
  <si>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</si>
  <si>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</si>
  <si>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</si>
  <si>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</si>
  <si>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</si>
  <si>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</si>
  <si>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</si>
  <si>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</si>
  <si>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</si>
  <si>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</si>
  <si>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</si>
  <si>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</si>
  <si>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</si>
  <si>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</si>
  <si>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</si>
  <si>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</si>
  <si>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</si>
  <si>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</si>
  <si>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</si>
  <si>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</si>
  <si>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</si>
  <si>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</si>
  <si>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</si>
  <si>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</si>
  <si>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</si>
  <si>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</si>
  <si>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</si>
  <si>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{619bae18-6f03-459b-b4b0-cfb978c193a1}</t>
  </si>
  <si>
    <t>{00000000-0000-0000-0000-000000000000}</t>
  </si>
  <si>
    <t>/</t>
  </si>
  <si>
    <t>01</t>
  </si>
  <si>
    <t>SO 01 Stavební část</t>
  </si>
  <si>
    <t>1</t>
  </si>
  <si>
    <t>{5a62fac8-38f1-4ce0-9d56-b99472144ca3}</t>
  </si>
  <si>
    <t>01.1</t>
  </si>
  <si>
    <t>SO 01.1 ZTI</t>
  </si>
  <si>
    <t>{16b6c430-3043-47bb-bd7e-d2f5f30ea2b0}</t>
  </si>
  <si>
    <t>101</t>
  </si>
  <si>
    <t>VON</t>
  </si>
  <si>
    <t>{059c3339-f25b-4db2-b66e-6eb7376892e1}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</si>
  <si>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</si>
  <si>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</si>
  <si>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</si>
  <si>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</si>
  <si>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</si>
  <si>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</si>
  <si>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</si>
  <si>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</si>
  <si>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</si>
  <si>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</si>
  <si>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</si>
  <si>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</si>
  <si>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SO 01 Stavební část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</si>
  <si>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</si>
  <si>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</si>
  <si>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</si>
  <si>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</si>
  <si>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</si>
  <si>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</si>
  <si>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</si>
  <si>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</si>
  <si>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</si>
  <si>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</si>
  <si>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</si>
  <si>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</si>
  <si>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</si>
  <si>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</si>
  <si>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</si>
  <si>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771 - Podlahy z dlaždic</t>
  </si>
  <si>
    <t xml:space="preserve">    784 - Dokončovací práce - malby a tapety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</si>
  <si>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</si>
  <si>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</si>
  <si>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</si>
  <si>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</si>
  <si>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</si>
  <si>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</si>
  <si>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</si>
  <si>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</si>
  <si>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</si>
  <si>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</si>
  <si>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</si>
  <si>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</si>
  <si>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</si>
  <si>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</si>
  <si>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</si>
  <si>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</si>
  <si>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</si>
  <si>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411321515</t>
  </si>
  <si>
    <t>Stropy deskové ze ŽB tř. C 20/25</t>
  </si>
  <si>
    <t>m3</t>
  </si>
  <si>
    <t>4</t>
  </si>
  <si>
    <t>445995111</t>
  </si>
  <si>
    <t>((1,5*1,5*4)+(2,0*2,0)+(2,4*3,9)+(2,25*4,1*2))*0,15</t>
  </si>
  <si>
    <t>VV</t>
  </si>
  <si>
    <t>Součet</t>
  </si>
  <si>
    <t>411351101</t>
  </si>
  <si>
    <t>Zřízení bednění stropů deskových</t>
  </si>
  <si>
    <t>m2</t>
  </si>
  <si>
    <t>-579600011</t>
  </si>
  <si>
    <t>((1,5*1,5*4)+(2,0*2,0*1)+(2,4*3,9)+(2,25*4,1*2))</t>
  </si>
  <si>
    <t>3</t>
  </si>
  <si>
    <t>411351102</t>
  </si>
  <si>
    <t>Odstranění bednění stropů deskových</t>
  </si>
  <si>
    <t>1457022519</t>
  </si>
  <si>
    <t>411354171</t>
  </si>
  <si>
    <t>Zřízení podpěrné konstrukce stropů v do 4 m pro zatížení do 5 kPa</t>
  </si>
  <si>
    <t>1204964088</t>
  </si>
  <si>
    <t>5</t>
  </si>
  <si>
    <t>411354172</t>
  </si>
  <si>
    <t>Odstranění podpěrné konstrukce stropů v do 4 m pro zatížení do 5 kPa</t>
  </si>
  <si>
    <t>518201520</t>
  </si>
  <si>
    <t>6</t>
  </si>
  <si>
    <t>411361821</t>
  </si>
  <si>
    <t>Výztuž stropů betonářskou ocelí 10 505</t>
  </si>
  <si>
    <t>t</t>
  </si>
  <si>
    <t>-1771704396</t>
  </si>
  <si>
    <t>6,122*0,12</t>
  </si>
  <si>
    <t>7</t>
  </si>
  <si>
    <t>631311114</t>
  </si>
  <si>
    <t>Mazanina tl do 80 mm z betonu prostého bez zvýšených nároků na prostředí tř. C 16/20</t>
  </si>
  <si>
    <t>-1754797826</t>
  </si>
  <si>
    <t>((2,4*3,9)+(2,25*4,1*2))*0,07</t>
  </si>
  <si>
    <t>8</t>
  </si>
  <si>
    <t>631312121</t>
  </si>
  <si>
    <t>Doplnění dosavadních mazanin betonem prostým plochy do 4 m2 tloušťky do 80 mm</t>
  </si>
  <si>
    <t>-1643276356</t>
  </si>
  <si>
    <t>((1,5*1,5*7)+(2,0*2,0*3))*0,07</t>
  </si>
  <si>
    <t>9</t>
  </si>
  <si>
    <t>631319171</t>
  </si>
  <si>
    <t>Příplatek k mazanině tl do 80 mm za stržení povrchu spodní vrstvy před vložením výztuže</t>
  </si>
  <si>
    <t>-1903273131</t>
  </si>
  <si>
    <t>1,947+1,943</t>
  </si>
  <si>
    <t>10</t>
  </si>
  <si>
    <t>631362021</t>
  </si>
  <si>
    <t>Výztuž mazanin svařovanými sítěmi Kari</t>
  </si>
  <si>
    <t>1658675076</t>
  </si>
  <si>
    <t>((1,5*1,5*7)+(2,0*2,0*3)+(2,4*3,9)+(2,25*4,1*2))*0,0079</t>
  </si>
  <si>
    <t>11</t>
  </si>
  <si>
    <t>949101112</t>
  </si>
  <si>
    <t>Lešení pomocné pro objekty pozemních staveb s lešeňovou podlahou v do 3,5 m zatížení do 150 kg/m2</t>
  </si>
  <si>
    <t>1087856992</t>
  </si>
  <si>
    <t>12</t>
  </si>
  <si>
    <t>952901221</t>
  </si>
  <si>
    <t>Vyčištění budov průmyslových objektů při jakékoliv výšce podlaží</t>
  </si>
  <si>
    <t>613020851</t>
  </si>
  <si>
    <t>13</t>
  </si>
  <si>
    <t>9555R01</t>
  </si>
  <si>
    <t>deratizace + položení nástrah proti hlodavcům</t>
  </si>
  <si>
    <t>kpl</t>
  </si>
  <si>
    <t>767850632</t>
  </si>
  <si>
    <t>14</t>
  </si>
  <si>
    <t>965042231</t>
  </si>
  <si>
    <t>Bourání podkladů pod dlažby nebo mazanin betonových nebo z litého asfaltu tl přes 100 mm pl do 4 m2</t>
  </si>
  <si>
    <t>328754902</t>
  </si>
  <si>
    <t>((1,5*1,5*4)+(2,0*2,0))*0,07</t>
  </si>
  <si>
    <t>965042241</t>
  </si>
  <si>
    <t>Bourání podkladů pod dlažby nebo mazanin betonových nebo z litého asfaltu tl přes 100 mm pl pře 4 m2</t>
  </si>
  <si>
    <t>1505594382</t>
  </si>
  <si>
    <t>16</t>
  </si>
  <si>
    <t>965049111</t>
  </si>
  <si>
    <t>Příplatek k bourání betonových mazanin za bourání mazanin se svařovanou sítí tl do 100 mm</t>
  </si>
  <si>
    <t>-1000089502</t>
  </si>
  <si>
    <t>0,91+1,947</t>
  </si>
  <si>
    <t>17</t>
  </si>
  <si>
    <t>972055691</t>
  </si>
  <si>
    <t>Vybourání otvorů ve stropech z ŽB prefabrikátů  tl přes 120 mm</t>
  </si>
  <si>
    <t>510751164</t>
  </si>
  <si>
    <t>18</t>
  </si>
  <si>
    <t>985131111</t>
  </si>
  <si>
    <t>Očištění ploch stěna podlah tlakovou vodou</t>
  </si>
  <si>
    <t>24731199</t>
  </si>
  <si>
    <t>394+138</t>
  </si>
  <si>
    <t>19</t>
  </si>
  <si>
    <t>985132111</t>
  </si>
  <si>
    <t>Očištění  podhledů tlakovou vodou</t>
  </si>
  <si>
    <t>-1693907579</t>
  </si>
  <si>
    <t>138</t>
  </si>
  <si>
    <t>20</t>
  </si>
  <si>
    <t>997013151</t>
  </si>
  <si>
    <t>Vnitrostaveništní doprava suti a vybouraných hmot pro budovy v do 6 m s omezením mechanizace</t>
  </si>
  <si>
    <t>2045835479</t>
  </si>
  <si>
    <t>997013501</t>
  </si>
  <si>
    <t>Odvoz suti a vybouraných hmot na skládku nebo meziskládku do 1 km se složením</t>
  </si>
  <si>
    <t>804113617</t>
  </si>
  <si>
    <t>22</t>
  </si>
  <si>
    <t>997013509</t>
  </si>
  <si>
    <t>Příplatek k odvozu suti a vybouraných hmot na skládku ZKD 1 km přes 1 km</t>
  </si>
  <si>
    <t>-622086193</t>
  </si>
  <si>
    <t>23</t>
  </si>
  <si>
    <t>997013801</t>
  </si>
  <si>
    <t>Poplatek za uložení stavebního betonového odpadu na skládce (skládkovné)</t>
  </si>
  <si>
    <t>-954902114</t>
  </si>
  <si>
    <t>0,093</t>
  </si>
  <si>
    <t>24</t>
  </si>
  <si>
    <t>997013802</t>
  </si>
  <si>
    <t>Poplatek za uložení stavebního železobetonového odpadu na skládce (skládkovné)</t>
  </si>
  <si>
    <t>1478878394</t>
  </si>
  <si>
    <t>2,002+4,283+0,126+12,856</t>
  </si>
  <si>
    <t>25</t>
  </si>
  <si>
    <t>997013803</t>
  </si>
  <si>
    <t>Poplatek za uložení stavebního odpadu z keramických materiálů na skládce (skládkovné)</t>
  </si>
  <si>
    <t>2088777567</t>
  </si>
  <si>
    <t>0,088+3,394</t>
  </si>
  <si>
    <t>26</t>
  </si>
  <si>
    <t>997013814</t>
  </si>
  <si>
    <t>Poplatek za uložení stavebního odpadu z izolačních hmot na skládce (skládkovné)</t>
  </si>
  <si>
    <t>589032089</t>
  </si>
  <si>
    <t>0,163</t>
  </si>
  <si>
    <t>27</t>
  </si>
  <si>
    <t>998012021</t>
  </si>
  <si>
    <t>Přesun hmot pro budovy monolitické v do 6 m</t>
  </si>
  <si>
    <t>1919666483</t>
  </si>
  <si>
    <t>28</t>
  </si>
  <si>
    <t>711131811</t>
  </si>
  <si>
    <t>Odstranění izolace proti zemní vlhkosti vodorovné</t>
  </si>
  <si>
    <t>-169962326</t>
  </si>
  <si>
    <t>"podlahy" 40,81</t>
  </si>
  <si>
    <t>29</t>
  </si>
  <si>
    <t>711141559</t>
  </si>
  <si>
    <t>Provedení izolace proti zemní vlhkosti pásy přitavením vodorovné NAIP</t>
  </si>
  <si>
    <t>885575534</t>
  </si>
  <si>
    <t>"pod dlažbu" ((1,5*1,5*4)+(2,0*2,0)+(2,4*3,9)+(2,25*4,1*2))</t>
  </si>
  <si>
    <t>30</t>
  </si>
  <si>
    <t>M</t>
  </si>
  <si>
    <t>628521231</t>
  </si>
  <si>
    <t>hydroizolační pás</t>
  </si>
  <si>
    <t>32</t>
  </si>
  <si>
    <t>2075260041</t>
  </si>
  <si>
    <t>31</t>
  </si>
  <si>
    <t>998711201</t>
  </si>
  <si>
    <t>Přesun hmot procentní pro izolace proti vodě, vlhkosti a plynům v objektech v do 6 m</t>
  </si>
  <si>
    <t>%</t>
  </si>
  <si>
    <t>-342191548</t>
  </si>
  <si>
    <t>771471810</t>
  </si>
  <si>
    <t>Demontáž soklíků z dlaždic keramických kladených do malty rovných</t>
  </si>
  <si>
    <t>m</t>
  </si>
  <si>
    <t>555067304</t>
  </si>
  <si>
    <t>7,5</t>
  </si>
  <si>
    <t>33</t>
  </si>
  <si>
    <t>771473112</t>
  </si>
  <si>
    <t>Montáž soklíků z dlaždic keramických lepených rovných v do 90 mm</t>
  </si>
  <si>
    <t>45301214</t>
  </si>
  <si>
    <t>34</t>
  </si>
  <si>
    <t>597613381</t>
  </si>
  <si>
    <t>sokl keramický 44,5 x 8,5 x 1 cm</t>
  </si>
  <si>
    <t>kus</t>
  </si>
  <si>
    <t>81480829</t>
  </si>
  <si>
    <t>7,5/0,445</t>
  </si>
  <si>
    <t>35</t>
  </si>
  <si>
    <t>771571810</t>
  </si>
  <si>
    <t>Demontáž podlah z dlaždic keramických kladených do malty</t>
  </si>
  <si>
    <t>594011088</t>
  </si>
  <si>
    <t>36</t>
  </si>
  <si>
    <t>771573133</t>
  </si>
  <si>
    <t>Montáž podlah keramických režných protiskluzných lepených do 100 ks/m2</t>
  </si>
  <si>
    <t>233110417</t>
  </si>
  <si>
    <t>((1,5*1,5*4)+(2,0*2,0)+(2,4*3,9)+(2,25*4,1*2))</t>
  </si>
  <si>
    <t>37</t>
  </si>
  <si>
    <t>597611555</t>
  </si>
  <si>
    <t>dlaždice keramické - dle stávajících</t>
  </si>
  <si>
    <t>-1610733254</t>
  </si>
  <si>
    <t>38</t>
  </si>
  <si>
    <t>771579191</t>
  </si>
  <si>
    <t>Příplatek k montáž podlah keramických za plochu do 5 m2</t>
  </si>
  <si>
    <t>1305875291</t>
  </si>
  <si>
    <t>((1,5*1,5*4)+(2,0*2,0))</t>
  </si>
  <si>
    <t>39</t>
  </si>
  <si>
    <t>771579195</t>
  </si>
  <si>
    <t>Příplatek k montáž podlah keramických za spárování bílým cementem</t>
  </si>
  <si>
    <t>-362693521</t>
  </si>
  <si>
    <t>40</t>
  </si>
  <si>
    <t>771591111</t>
  </si>
  <si>
    <t>Podlahy penetrace podkladu</t>
  </si>
  <si>
    <t>-1786682548</t>
  </si>
  <si>
    <t>41</t>
  </si>
  <si>
    <t>771591R</t>
  </si>
  <si>
    <t>Izolace proti kročejovému hluku celoplošně lepená</t>
  </si>
  <si>
    <t>404257017</t>
  </si>
  <si>
    <t>42</t>
  </si>
  <si>
    <t>771990111</t>
  </si>
  <si>
    <t>Vyrovnání podkladu samonivelační stěrkou tl 4 mm pevnosti 15 Mpa</t>
  </si>
  <si>
    <t>-582015713</t>
  </si>
  <si>
    <t>43</t>
  </si>
  <si>
    <t>998771201</t>
  </si>
  <si>
    <t>Přesun hmot procentní pro podlahy z dlaždic v objektech v do 6 m</t>
  </si>
  <si>
    <t>1501950804</t>
  </si>
  <si>
    <t>44</t>
  </si>
  <si>
    <t>784121003</t>
  </si>
  <si>
    <t xml:space="preserve">Oškrabání malby v mísnostech </t>
  </si>
  <si>
    <t>-620982924</t>
  </si>
  <si>
    <t>45</t>
  </si>
  <si>
    <t>784121033</t>
  </si>
  <si>
    <t xml:space="preserve">Mydlení podkladu v místnostech </t>
  </si>
  <si>
    <t>-1336901147</t>
  </si>
  <si>
    <t>46</t>
  </si>
  <si>
    <t>784161003</t>
  </si>
  <si>
    <t xml:space="preserve">Tmelení spar a rohů šířky do 3 mm akrylátovým tmelem v místnostech </t>
  </si>
  <si>
    <t>-817167753</t>
  </si>
  <si>
    <t>47</t>
  </si>
  <si>
    <t>784161223</t>
  </si>
  <si>
    <t>Lokální vyrovnání podkladu sádrovou stěrkou plochy do 0,5 m2 v místnostech</t>
  </si>
  <si>
    <t>2036073677</t>
  </si>
  <si>
    <t>48</t>
  </si>
  <si>
    <t>784181003</t>
  </si>
  <si>
    <t>Jednonásobné pačokování v místnostech</t>
  </si>
  <si>
    <t>1901899149</t>
  </si>
  <si>
    <t>49</t>
  </si>
  <si>
    <t>784211103</t>
  </si>
  <si>
    <t xml:space="preserve">Dvojnásobné malby </t>
  </si>
  <si>
    <t>2018836568</t>
  </si>
  <si>
    <t>01.1 - SO 01.1 ZTI</t>
  </si>
  <si>
    <t>PSV - PSV</t>
  </si>
  <si>
    <t xml:space="preserve">    72X - ZTI</t>
  </si>
  <si>
    <t>72R0001</t>
  </si>
  <si>
    <t>ZTI</t>
  </si>
  <si>
    <t>356104840</t>
  </si>
  <si>
    <t>101 - VON</t>
  </si>
  <si>
    <t>Ostatní - Ostatní</t>
  </si>
  <si>
    <t xml:space="preserve">    200 - Ostatní náklady</t>
  </si>
  <si>
    <t>0101</t>
  </si>
  <si>
    <t>Zařízení staveniště</t>
  </si>
  <si>
    <t>1024</t>
  </si>
  <si>
    <t>1444960807</t>
  </si>
  <si>
    <t>0102</t>
  </si>
  <si>
    <t>územní vlivy</t>
  </si>
  <si>
    <t>323459474</t>
  </si>
  <si>
    <t>0103</t>
  </si>
  <si>
    <t>provozní vlivy</t>
  </si>
  <si>
    <t>-940680919</t>
  </si>
  <si>
    <t>0201</t>
  </si>
  <si>
    <t>dokumentace skutečného provedení</t>
  </si>
  <si>
    <t>431808851</t>
  </si>
  <si>
    <t>0202</t>
  </si>
  <si>
    <t>Inženýrská činnost</t>
  </si>
  <si>
    <t>184018703</t>
  </si>
  <si>
    <t>ROZPOČET S VÝKAZEM VÝMĚR</t>
  </si>
  <si>
    <t>Stavba:   FZŠ Chodovická 2250, PD rekonstrukce rozvodů vody</t>
  </si>
  <si>
    <t>Objekt:   D.1.4  ZDRAVOTNĚ TECHNICKÉ INSTALACE - 1.ETAPA, PAVILONY A, C</t>
  </si>
  <si>
    <t xml:space="preserve">Objednatel:   </t>
  </si>
  <si>
    <t xml:space="preserve">Zhotovitel:   </t>
  </si>
  <si>
    <t>Zpracoval:   Ing. Karel Dovrtěl</t>
  </si>
  <si>
    <t>Místo:   FZŠ Chodovická 2250</t>
  </si>
  <si>
    <t>Datum:   25. 4. 2017</t>
  </si>
  <si>
    <t>Č.</t>
  </si>
  <si>
    <t>KCN</t>
  </si>
  <si>
    <t>Kód položky</t>
  </si>
  <si>
    <t>Množství celkem</t>
  </si>
  <si>
    <t>Cena jednotková</t>
  </si>
  <si>
    <t>Cena celkem</t>
  </si>
  <si>
    <t>HSV</t>
  </si>
  <si>
    <t xml:space="preserve">Práce a dodávky HSV   </t>
  </si>
  <si>
    <t xml:space="preserve">Trubní vedení   </t>
  </si>
  <si>
    <t>271</t>
  </si>
  <si>
    <t>852242122</t>
  </si>
  <si>
    <t xml:space="preserve">Montáž potrubí z trub litinových tlakových přírubových délky do 1 m otevřený výkop DN 80   </t>
  </si>
  <si>
    <t xml:space="preserve">15+5 "přirubové trouby   </t>
  </si>
  <si>
    <t>552</t>
  </si>
  <si>
    <t>552532470</t>
  </si>
  <si>
    <t xml:space="preserve">trouba přírubová litinová práškový epoxid tl.250µm FF DN 80 mm délka 1000 mm   </t>
  </si>
  <si>
    <t>552532410</t>
  </si>
  <si>
    <t xml:space="preserve">trouba přírubová litinová práškový epoxid tl.250µm FF DN 80 mm délka 500 mm   </t>
  </si>
  <si>
    <t>852262122</t>
  </si>
  <si>
    <t xml:space="preserve">Montáž potrubí z trub litinových tlakových přírubových délky do 1 m otevřený výkop DN 100   </t>
  </si>
  <si>
    <t xml:space="preserve">85+2+5 "přirubové trouby   </t>
  </si>
  <si>
    <t>552532630</t>
  </si>
  <si>
    <t xml:space="preserve">trouba přírubová litinová práškový epoxid tl.250µm FF DN 100 mm délka 1000 mm   </t>
  </si>
  <si>
    <t>552532570</t>
  </si>
  <si>
    <t xml:space="preserve">trouba přírubová litinová práškový epoxid tl.250µm FF DN 100 mm délka 500 mm   </t>
  </si>
  <si>
    <t>552532530</t>
  </si>
  <si>
    <t xml:space="preserve">trouba přírubová litinová práškový epoxid tl.250µm FF DN 100 mm délka 300 mm   </t>
  </si>
  <si>
    <t>852242192</t>
  </si>
  <si>
    <t xml:space="preserve">Příplatek za práci ve štole na potrubí z trub litinových přírubových délky do 1 m DN 80 až 250   </t>
  </si>
  <si>
    <t xml:space="preserve">92+20 "přirubové trouby   </t>
  </si>
  <si>
    <t>857241131</t>
  </si>
  <si>
    <t xml:space="preserve">Montáž litinových tvarovek jednoosých hrdlových otevřený výkop s integrovaným těsněním DN 80   </t>
  </si>
  <si>
    <t xml:space="preserve">1+7+5+4+5 "přirubové tvarovky   </t>
  </si>
  <si>
    <t>422</t>
  </si>
  <si>
    <t>422211160</t>
  </si>
  <si>
    <t xml:space="preserve">šoupátko s přírubami, voda, kat.č.: 4000E2 DN 80 mm PN16   </t>
  </si>
  <si>
    <t>552507130</t>
  </si>
  <si>
    <t xml:space="preserve">tvarovka přírubová s přírubovou odbočkou T-DN 80x80 PN 10-16-25-40 natural   </t>
  </si>
  <si>
    <t>552536860</t>
  </si>
  <si>
    <t xml:space="preserve">příruba zaslepovací z tvárné litiny,práškový epoxid, tl.250µm XG DN 80 mm závit 1"   </t>
  </si>
  <si>
    <t>552536890</t>
  </si>
  <si>
    <t xml:space="preserve">příruba zaslepovací z tvárné litiny,práškový epoxid, tl.250µm XG DN 80 mm závit 2"   </t>
  </si>
  <si>
    <t>552540260</t>
  </si>
  <si>
    <t xml:space="preserve">koleno přírubové z tvárné litiny,práškový epoxid, tl.250µm Q-kus DN 80-90°   </t>
  </si>
  <si>
    <t>273</t>
  </si>
  <si>
    <t>273225090</t>
  </si>
  <si>
    <t xml:space="preserve">těsnění přírubové pryžové DN 80   d=89/132 mm   </t>
  </si>
  <si>
    <t xml:space="preserve">dle ČSN 131550.1   </t>
  </si>
  <si>
    <t xml:space="preserve">22+20 "přirubové tvarovky, fitinky, trouby   </t>
  </si>
  <si>
    <t>857261131</t>
  </si>
  <si>
    <t xml:space="preserve">Montáž litinových tvarovek jednoosých hrdlových otevřený výkop s integrovaným těsněním DN 100   </t>
  </si>
  <si>
    <t xml:space="preserve">1+10+3+5+2+2+2+10 "přirubové tvarovky   </t>
  </si>
  <si>
    <t>552507180</t>
  </si>
  <si>
    <t xml:space="preserve">tvarovka přírubová s přírubovou odbočkou T-DN 100x80 PN 10-16 natural   </t>
  </si>
  <si>
    <t>552507140</t>
  </si>
  <si>
    <t xml:space="preserve">tvarovka přírubová s přírubovou odbočkou T-DN 100x100 PN 10-16 natural   </t>
  </si>
  <si>
    <t>552536960</t>
  </si>
  <si>
    <t xml:space="preserve">příruba zaslepovací z tvárné litiny,práškový epoxid, tl.250µm XG DN 100 mm závit 2"   </t>
  </si>
  <si>
    <t>552536930</t>
  </si>
  <si>
    <t xml:space="preserve">příruba zaslepovací z tvárné litiny,práškový epoxid, tl.250µm XG DN 100 mm závit 1"   </t>
  </si>
  <si>
    <t>552540270</t>
  </si>
  <si>
    <t xml:space="preserve">koleno přírubové z tvárné litiny,práškový epoxid, tl.250µm Q-kus DN 100-90°   </t>
  </si>
  <si>
    <t>552536120</t>
  </si>
  <si>
    <t xml:space="preserve">přechod přírubový,práškový epoxid, tl.250µm FFR-kus litinový délka 200 mm DN 100/80 mm   </t>
  </si>
  <si>
    <t>552516580</t>
  </si>
  <si>
    <t xml:space="preserve">příruba litinová úsporná PN16 pro vodovodní litinové potrubí 100/118 mm   </t>
  </si>
  <si>
    <t>552534900</t>
  </si>
  <si>
    <t xml:space="preserve">tvarovka přírubová litinová s hladkým koncem,práškový epoxid, tl.250µm F-kus DN 100 mm   </t>
  </si>
  <si>
    <t>273225100</t>
  </si>
  <si>
    <t xml:space="preserve">těsnění přírubové pryžové DN 100  d=114/152 mm   </t>
  </si>
  <si>
    <t xml:space="preserve">92+35 "přirubové tvarovky, fitinky, trouby   </t>
  </si>
  <si>
    <t>309</t>
  </si>
  <si>
    <t>309251230</t>
  </si>
  <si>
    <t xml:space="preserve">šroub + matice metrický DIN 931 5.8 BZ M16 x 110   </t>
  </si>
  <si>
    <t>100 kus</t>
  </si>
  <si>
    <t xml:space="preserve">((20+92+22+35)*8)/100 "přirubové tvarovky, fitinky, trouby   </t>
  </si>
  <si>
    <t>857241192</t>
  </si>
  <si>
    <t xml:space="preserve">Příplatek za práci ve štole při montáži litinových tvarovek jednoosých hrdlových DN 80 až 250   </t>
  </si>
  <si>
    <t xml:space="preserve">22+34 "přirubové tvarovky   </t>
  </si>
  <si>
    <t>892233111</t>
  </si>
  <si>
    <t xml:space="preserve">Proplach a desinfekce vodovodního potrubí DN od 40 do 70   </t>
  </si>
  <si>
    <t xml:space="preserve">15+5*0,5+85+2*0,5+5*0,3+22*0,3+35*0,3 "vodovod   </t>
  </si>
  <si>
    <t>892271111</t>
  </si>
  <si>
    <t xml:space="preserve">Tlaková zkouška vodou potrubí DN 100 nebo 125   </t>
  </si>
  <si>
    <t xml:space="preserve">Ostatní konstrukce a práce-bourání   </t>
  </si>
  <si>
    <t>R</t>
  </si>
  <si>
    <t>9101010-R</t>
  </si>
  <si>
    <t xml:space="preserve">Stavební přidružené práce, výpomoce - drážky, prostupy, zazdění potrubí, apod.   </t>
  </si>
  <si>
    <t>soubor</t>
  </si>
  <si>
    <t>721</t>
  </si>
  <si>
    <t>722110815</t>
  </si>
  <si>
    <t xml:space="preserve">Demontáž potrubí litinové přírubové do DN 125   </t>
  </si>
  <si>
    <t xml:space="preserve">20+92 "demontáž stávající potrubí   </t>
  </si>
  <si>
    <t>722130803</t>
  </si>
  <si>
    <t xml:space="preserve">Demontáž potrubí ocelové pozinkované závitové do DN 50   </t>
  </si>
  <si>
    <t xml:space="preserve">45+120+80 "demontáž stávajícího potrubí   </t>
  </si>
  <si>
    <t>722211814</t>
  </si>
  <si>
    <t xml:space="preserve">Demontáž armatur přírubových se dvěma přírubami DN 100   </t>
  </si>
  <si>
    <t xml:space="preserve">2+22+35 "demontáž stávající šoupat, tvarovek   </t>
  </si>
  <si>
    <t>722220855</t>
  </si>
  <si>
    <t xml:space="preserve">Demontáž armatur závitových s jedním závitem G do 2 1/2   </t>
  </si>
  <si>
    <t xml:space="preserve">5+10 "demontáž stávající ventilů   </t>
  </si>
  <si>
    <t>722290821</t>
  </si>
  <si>
    <t xml:space="preserve">Přemístění vnitrostaveništní demontovaných hmot pro vnitřní vodovod v objektech výšky do 6 m   </t>
  </si>
  <si>
    <t>99</t>
  </si>
  <si>
    <t xml:space="preserve">Přesun hmot   </t>
  </si>
  <si>
    <t>013</t>
  </si>
  <si>
    <t>997013813</t>
  </si>
  <si>
    <t xml:space="preserve">Poplatek za uložení stavebního odpadu z plastických hmot na skládce (skládkovné)   </t>
  </si>
  <si>
    <t xml:space="preserve">35*0,0022 "demontáž potrubí   </t>
  </si>
  <si>
    <t>221</t>
  </si>
  <si>
    <t>997221571</t>
  </si>
  <si>
    <t xml:space="preserve">Vodorovná doprava vybouraných hmot do 1 km   </t>
  </si>
  <si>
    <t xml:space="preserve">5*0,077   </t>
  </si>
  <si>
    <t>998276101</t>
  </si>
  <si>
    <t xml:space="preserve">Přesun hmot pro trubní vedení z trub z plastických hmot otevřený výkop   </t>
  </si>
  <si>
    <t>PSV</t>
  </si>
  <si>
    <t xml:space="preserve">PSV   </t>
  </si>
  <si>
    <t>722</t>
  </si>
  <si>
    <t xml:space="preserve">Zdravotechnika - vnitřní vodovod   </t>
  </si>
  <si>
    <t>722130916</t>
  </si>
  <si>
    <t xml:space="preserve">Potrubí pozinkované závitové přeřezání ocelové trubky do DN 50   </t>
  </si>
  <si>
    <t xml:space="preserve">5 "napojení na stávající potrubí   </t>
  </si>
  <si>
    <t>722130995</t>
  </si>
  <si>
    <t xml:space="preserve">Potrubí pozinkované závitové vsazení odbočky do potrubí oboustranná svěrná spojka do DN 50   </t>
  </si>
  <si>
    <t>722131936</t>
  </si>
  <si>
    <t xml:space="preserve">Potrubí pozinkované závitové propojení potrubí DN 50   </t>
  </si>
  <si>
    <t>722130236</t>
  </si>
  <si>
    <t xml:space="preserve">Potrubí vodovodní ocelové závitové pozinkované svařované běžné DN 50   </t>
  </si>
  <si>
    <t xml:space="preserve">45 "požární vodovod   </t>
  </si>
  <si>
    <t>722171917</t>
  </si>
  <si>
    <t xml:space="preserve">Potrubí plastové odříznutí trubky D do 63 mm   </t>
  </si>
  <si>
    <t xml:space="preserve">25 "napojení na stávající potrubí   </t>
  </si>
  <si>
    <t>722171937</t>
  </si>
  <si>
    <t xml:space="preserve">Potrubí plastové vsazení odbočky D do 63 mm vč. tvarovka napojení   </t>
  </si>
  <si>
    <t>722176114</t>
  </si>
  <si>
    <t xml:space="preserve">Montáž potrubí plastové spojované svary polyfuzně do D 32 mm   </t>
  </si>
  <si>
    <t xml:space="preserve">120 "studená voda, cirkulace   </t>
  </si>
  <si>
    <t>286</t>
  </si>
  <si>
    <t>286151550</t>
  </si>
  <si>
    <t xml:space="preserve">trubka tlaková PPR řada PN 20 32 x 5,4 x 4000 mm   </t>
  </si>
  <si>
    <t xml:space="preserve">1,03*120   </t>
  </si>
  <si>
    <t>722101103</t>
  </si>
  <si>
    <t xml:space="preserve">Pozinkovaný nosný žlab D32/2000 mm, dodávka a montáž   </t>
  </si>
  <si>
    <t xml:space="preserve">1,1*(120)/2   </t>
  </si>
  <si>
    <t>722176117</t>
  </si>
  <si>
    <t xml:space="preserve">Montáž potrubí plastové spojované svary polyfuzně do D 63 mm   </t>
  </si>
  <si>
    <t xml:space="preserve">80 "studená voda, teplá voda   </t>
  </si>
  <si>
    <t>286151640</t>
  </si>
  <si>
    <t xml:space="preserve">trubka tlaková PPR řada PN 20 63 x 10,5 x 4000 mm   </t>
  </si>
  <si>
    <t xml:space="preserve">1,03*80   </t>
  </si>
  <si>
    <t>722101106</t>
  </si>
  <si>
    <t xml:space="preserve">Pozinkovaný nosný žlab D63/2000 mm, dodávka a montáž   </t>
  </si>
  <si>
    <t xml:space="preserve">1,1*(80)/2   </t>
  </si>
  <si>
    <t>286151510</t>
  </si>
  <si>
    <t xml:space="preserve">tvarovky PPR pro vnitřní rozvod tlakové   </t>
  </si>
  <si>
    <t xml:space="preserve">(120+80)/5   </t>
  </si>
  <si>
    <t>458</t>
  </si>
  <si>
    <t>45810001R</t>
  </si>
  <si>
    <t xml:space="preserve">kotevní prvky pro potrubí vodovodu   </t>
  </si>
  <si>
    <t xml:space="preserve">- cena za dodávku kompletního úchytného, závěsného a kotevního materiálu   </t>
  </si>
  <si>
    <t xml:space="preserve">(120+80+45)/2   </t>
  </si>
  <si>
    <t>722181242</t>
  </si>
  <si>
    <t xml:space="preserve">Ochrana vodovodního potrubí přilepenými termoizolačními trubicemi z PE tl do 20 mm DN do 45 mm   </t>
  </si>
  <si>
    <t xml:space="preserve">80 "izolace potrubí   </t>
  </si>
  <si>
    <t>722181243</t>
  </si>
  <si>
    <t xml:space="preserve">Ochrana vodovodního potrubí přilepenými termoizolačními trubicemi z PE tl do 20 mm DN do 63 mm   </t>
  </si>
  <si>
    <t xml:space="preserve">45+50 "izolace potrubí   </t>
  </si>
  <si>
    <t>722181244</t>
  </si>
  <si>
    <t xml:space="preserve">Ochrana vodovodního potrubí přilepenými termoizolačními trubicemi z PE tl do 20 mm DN do 89 mm   </t>
  </si>
  <si>
    <t xml:space="preserve">20 "izolace potrubí   </t>
  </si>
  <si>
    <t>722181245</t>
  </si>
  <si>
    <t xml:space="preserve">Ochrana vodovodního potrubí přilepenými termoizolačními trubicemi z PE tl do 20 mm DN do 110 mm   </t>
  </si>
  <si>
    <t xml:space="preserve">92 "izolace potrubí   </t>
  </si>
  <si>
    <t>722181252</t>
  </si>
  <si>
    <t xml:space="preserve">Ochrana vodovodního potrubí přilepenými tepelně izolačními trubicemi z PE tl do 25 mm DN do 42 mm   </t>
  </si>
  <si>
    <t xml:space="preserve">40 "izolace potrubí   </t>
  </si>
  <si>
    <t>722181253</t>
  </si>
  <si>
    <t xml:space="preserve">Ochrana vodovodního potrubí přilepenými tepelně izolačními trubicemi z PE tl do 25 mm DN do 62 mm   </t>
  </si>
  <si>
    <t xml:space="preserve">30 "izolace potrubí   </t>
  </si>
  <si>
    <t>722224115</t>
  </si>
  <si>
    <t xml:space="preserve">Kohout plnicí nebo vypouštěcí G 1/2 PN 10 s jedním závitem   </t>
  </si>
  <si>
    <t xml:space="preserve">10 "vypouštění rozvodu   </t>
  </si>
  <si>
    <t>722232063</t>
  </si>
  <si>
    <t xml:space="preserve">Kohout kulový přímý G 1 PN 42 do 185°C vnitřní závit s vypouštěním   </t>
  </si>
  <si>
    <t xml:space="preserve">10 "uzávěr odbočka   </t>
  </si>
  <si>
    <t>722232066</t>
  </si>
  <si>
    <t xml:space="preserve">Kohout kulový přímý G 2 PN 42 do 185°C vnitřní závit s vypouštěním   </t>
  </si>
  <si>
    <t xml:space="preserve">5 "uzávěr odbočka   </t>
  </si>
  <si>
    <t>722290226</t>
  </si>
  <si>
    <t xml:space="preserve">Zkouška těsnosti vodovodního potrubí závitového do DN 50   </t>
  </si>
  <si>
    <t xml:space="preserve">45+120+80   </t>
  </si>
  <si>
    <t>722290234</t>
  </si>
  <si>
    <t xml:space="preserve">Proplach a dezinfekce vodovodního potrubí do DN 80   </t>
  </si>
  <si>
    <t>998722101</t>
  </si>
  <si>
    <t xml:space="preserve">Přesun hmot pro vnitřní vodovod v objektech v do 6 m   </t>
  </si>
  <si>
    <t xml:space="preserve">Celkem   </t>
  </si>
  <si>
    <t>SO 01.2 UT</t>
  </si>
  <si>
    <t>SO 01.3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</si>
</sst>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%"/>
    <numFmt numFmtId="165" formatCode="dd\.mm\.yyyy"/>
    <numFmt numFmtId="166" formatCode="#,##0.00000"/>
    <numFmt numFmtId="167" formatCode="#,##0.000"/>
    <numFmt numFmtId="168" formatCode="#,##0;\-#,##0"/>
    <numFmt numFmtId="169" formatCode="#,##0.000;\-#,##0.000"/>
    <numFmt numFmtId="170" formatCode="#,##0.00;\-#,##0.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b/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39" fillId="0" borderId="0" applyAlignment="0">
      <alignment vertical="top"/>
      <protection locked="0"/>
    </xf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9" fillId="0" borderId="0" xfId="2" applyAlignment="1">
      <alignment horizontal="left" vertical="top"/>
      <protection locked="0"/>
    </xf>
    <xf numFmtId="0" fontId="41" fillId="0" borderId="0" xfId="2" applyFont="1" applyAlignment="1" applyProtection="1">
      <alignment horizontal="left"/>
    </xf>
    <xf numFmtId="0" fontId="41" fillId="0" borderId="0" xfId="2" applyFont="1" applyAlignment="1" applyProtection="1">
      <alignment horizontal="left" vertical="center"/>
    </xf>
    <xf numFmtId="168" fontId="42" fillId="0" borderId="0" xfId="2" applyNumberFormat="1" applyFont="1" applyAlignment="1" applyProtection="1">
      <alignment horizontal="right" vertical="top"/>
    </xf>
    <xf numFmtId="0" fontId="43" fillId="0" borderId="0" xfId="2" applyFont="1" applyAlignment="1" applyProtection="1">
      <alignment horizontal="left" vertical="top" wrapText="1"/>
    </xf>
    <xf numFmtId="0" fontId="42" fillId="0" borderId="0" xfId="2" applyFont="1" applyAlignment="1" applyProtection="1">
      <alignment horizontal="left" vertical="top" wrapText="1"/>
    </xf>
    <xf numFmtId="169" fontId="43" fillId="0" borderId="0" xfId="2" applyNumberFormat="1" applyFont="1" applyAlignment="1" applyProtection="1">
      <alignment horizontal="right" vertical="top"/>
    </xf>
    <xf numFmtId="170" fontId="44" fillId="0" borderId="0" xfId="2" applyNumberFormat="1" applyFont="1" applyAlignment="1" applyProtection="1">
      <alignment horizontal="right" vertical="top"/>
    </xf>
    <xf numFmtId="0" fontId="45" fillId="0" borderId="0" xfId="2" applyFont="1" applyAlignment="1" applyProtection="1">
      <alignment horizontal="left"/>
    </xf>
    <xf numFmtId="0" fontId="45" fillId="0" borderId="0" xfId="2" applyFont="1" applyAlignment="1" applyProtection="1">
      <alignment horizontal="left" vertical="top" wrapText="1"/>
    </xf>
    <xf numFmtId="169" fontId="45" fillId="0" borderId="0" xfId="2" applyNumberFormat="1" applyFont="1" applyAlignment="1" applyProtection="1">
      <alignment horizontal="right" vertical="top"/>
    </xf>
    <xf numFmtId="170" fontId="45" fillId="0" borderId="0" xfId="2" applyNumberFormat="1" applyFont="1" applyAlignment="1" applyProtection="1">
      <alignment horizontal="right" vertical="top"/>
    </xf>
    <xf numFmtId="0" fontId="44" fillId="0" borderId="0" xfId="2" applyFont="1" applyAlignment="1" applyProtection="1">
      <alignment horizontal="left"/>
    </xf>
    <xf numFmtId="0" fontId="43" fillId="6" borderId="26" xfId="2" applyFont="1" applyFill="1" applyBorder="1" applyAlignment="1" applyProtection="1">
      <alignment horizontal="center" vertical="center" wrapText="1"/>
    </xf>
    <xf numFmtId="168" fontId="46" fillId="0" borderId="0" xfId="2" applyNumberFormat="1" applyFont="1" applyAlignment="1">
      <alignment horizontal="right"/>
      <protection locked="0"/>
    </xf>
    <xf numFmtId="0" fontId="46" fillId="0" borderId="0" xfId="2" applyFont="1" applyAlignment="1">
      <alignment horizontal="left" wrapText="1"/>
      <protection locked="0"/>
    </xf>
    <xf numFmtId="169" fontId="46" fillId="0" borderId="0" xfId="2" applyNumberFormat="1" applyFont="1" applyAlignment="1">
      <alignment horizontal="right"/>
      <protection locked="0"/>
    </xf>
    <xf numFmtId="170" fontId="46" fillId="0" borderId="0" xfId="2" applyNumberFormat="1" applyFont="1" applyAlignment="1">
      <alignment horizontal="right"/>
      <protection locked="0"/>
    </xf>
    <xf numFmtId="168" fontId="47" fillId="0" borderId="0" xfId="2" applyNumberFormat="1" applyFont="1" applyAlignment="1">
      <alignment horizontal="right"/>
      <protection locked="0"/>
    </xf>
    <xf numFmtId="0" fontId="47" fillId="0" borderId="0" xfId="2" applyFont="1" applyAlignment="1">
      <alignment horizontal="left" wrapText="1"/>
      <protection locked="0"/>
    </xf>
    <xf numFmtId="169" fontId="47" fillId="0" borderId="0" xfId="2" applyNumberFormat="1" applyFont="1" applyAlignment="1">
      <alignment horizontal="right"/>
      <protection locked="0"/>
    </xf>
    <xf numFmtId="170" fontId="47" fillId="0" borderId="0" xfId="2" applyNumberFormat="1" applyFont="1" applyAlignment="1">
      <alignment horizontal="right"/>
      <protection locked="0"/>
    </xf>
    <xf numFmtId="168" fontId="43" fillId="0" borderId="27" xfId="2" applyNumberFormat="1" applyFont="1" applyBorder="1" applyAlignment="1">
      <alignment horizontal="right"/>
      <protection locked="0"/>
    </xf>
    <xf numFmtId="0" fontId="43" fillId="0" borderId="27" xfId="2" applyFont="1" applyBorder="1" applyAlignment="1">
      <alignment horizontal="left" wrapText="1"/>
      <protection locked="0"/>
    </xf>
    <xf numFmtId="169" fontId="43" fillId="0" borderId="27" xfId="2" applyNumberFormat="1" applyFont="1" applyBorder="1" applyAlignment="1">
      <alignment horizontal="right"/>
      <protection locked="0"/>
    </xf>
    <xf numFmtId="170" fontId="43" fillId="0" borderId="27" xfId="2" applyNumberFormat="1" applyFont="1" applyBorder="1" applyAlignment="1">
      <alignment horizontal="right"/>
      <protection locked="0"/>
    </xf>
    <xf numFmtId="168" fontId="48" fillId="0" borderId="0" xfId="2" applyNumberFormat="1" applyFont="1" applyAlignment="1">
      <alignment horizontal="right"/>
      <protection locked="0"/>
    </xf>
    <xf numFmtId="0" fontId="48" fillId="0" borderId="0" xfId="2" applyFont="1" applyAlignment="1">
      <alignment horizontal="left" wrapText="1"/>
      <protection locked="0"/>
    </xf>
    <xf numFmtId="169" fontId="48" fillId="0" borderId="0" xfId="2" applyNumberFormat="1" applyFont="1" applyAlignment="1">
      <alignment horizontal="right"/>
      <protection locked="0"/>
    </xf>
    <xf numFmtId="170" fontId="48" fillId="0" borderId="0" xfId="2" applyNumberFormat="1" applyFont="1" applyAlignment="1">
      <alignment horizontal="right"/>
      <protection locked="0"/>
    </xf>
    <xf numFmtId="168" fontId="49" fillId="0" borderId="27" xfId="2" applyNumberFormat="1" applyFont="1" applyBorder="1" applyAlignment="1">
      <alignment horizontal="right"/>
      <protection locked="0"/>
    </xf>
    <xf numFmtId="0" fontId="49" fillId="0" borderId="27" xfId="2" applyFont="1" applyBorder="1" applyAlignment="1">
      <alignment horizontal="left" wrapText="1"/>
      <protection locked="0"/>
    </xf>
    <xf numFmtId="169" fontId="49" fillId="0" borderId="27" xfId="2" applyNumberFormat="1" applyFont="1" applyBorder="1" applyAlignment="1">
      <alignment horizontal="right"/>
      <protection locked="0"/>
    </xf>
    <xf numFmtId="170" fontId="49" fillId="0" borderId="27" xfId="2" applyNumberFormat="1" applyFont="1" applyBorder="1" applyAlignment="1">
      <alignment horizontal="right"/>
      <protection locked="0"/>
    </xf>
    <xf numFmtId="168" fontId="50" fillId="0" borderId="0" xfId="2" applyNumberFormat="1" applyFont="1" applyAlignment="1">
      <alignment horizontal="right" vertical="center"/>
      <protection locked="0"/>
    </xf>
    <xf numFmtId="0" fontId="50" fillId="0" borderId="0" xfId="2" applyFont="1" applyAlignment="1">
      <alignment horizontal="left" vertical="center" wrapText="1"/>
      <protection locked="0"/>
    </xf>
    <xf numFmtId="169" fontId="50" fillId="0" borderId="0" xfId="2" applyNumberFormat="1" applyFont="1" applyAlignment="1">
      <alignment horizontal="right" vertical="center"/>
      <protection locked="0"/>
    </xf>
    <xf numFmtId="170" fontId="50" fillId="0" borderId="0" xfId="2" applyNumberFormat="1" applyFont="1" applyAlignment="1">
      <alignment horizontal="right" vertical="center"/>
      <protection locked="0"/>
    </xf>
    <xf numFmtId="168" fontId="51" fillId="0" borderId="0" xfId="2" applyNumberFormat="1" applyFont="1" applyAlignment="1">
      <alignment horizontal="right"/>
      <protection locked="0"/>
    </xf>
    <xf numFmtId="0" fontId="51" fillId="0" borderId="0" xfId="2" applyFont="1" applyAlignment="1">
      <alignment horizontal="left" wrapText="1"/>
      <protection locked="0"/>
    </xf>
    <xf numFmtId="169" fontId="51" fillId="0" borderId="0" xfId="2" applyNumberFormat="1" applyFont="1" applyAlignment="1">
      <alignment horizontal="right"/>
      <protection locked="0"/>
    </xf>
    <xf numFmtId="170" fontId="51" fillId="0" borderId="0" xfId="2" applyNumberFormat="1" applyFont="1" applyAlignment="1">
      <alignment horizontal="right"/>
      <protection locked="0"/>
    </xf>
    <xf numFmtId="168" fontId="39" fillId="0" borderId="0" xfId="2" applyNumberFormat="1" applyAlignment="1">
      <alignment horizontal="right" vertical="top"/>
      <protection locked="0"/>
    </xf>
    <xf numFmtId="0" fontId="39" fillId="0" borderId="0" xfId="2" applyAlignment="1">
      <alignment horizontal="left" vertical="top" wrapText="1"/>
      <protection locked="0"/>
    </xf>
    <xf numFmtId="169" fontId="39" fillId="0" borderId="0" xfId="2" applyNumberFormat="1" applyAlignment="1">
      <alignment horizontal="right" vertical="top"/>
      <protection locked="0"/>
    </xf>
    <xf numFmtId="170" fontId="39" fillId="0" borderId="0" xfId="2" applyNumberFormat="1" applyAlignment="1">
      <alignment horizontal="right" vertical="top"/>
      <protection locked="0"/>
    </xf>
    <xf numFmtId="0" fontId="39" fillId="0" borderId="0" xfId="2" applyFont="1" applyAlignment="1">
      <alignment horizontal="left" vertical="top"/>
      <protection locked="0"/>
    </xf>
    <xf numFmtId="0" fontId="0" fillId="0" borderId="0" xfId="0"/>
    <xf numFmtId="0" fontId="28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164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3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6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13" fillId="2" borderId="0" xfId="1" applyFont="1" applyFill="1" applyAlignment="1" applyProtection="1">
      <alignment horizontal="center" vertical="center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40" fillId="0" borderId="0" xfId="2" applyFont="1" applyAlignment="1" applyProtection="1">
      <alignment horizontal="center"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K32" sqref="AK32:AO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R2" s="259" t="s">
        <v>8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236" t="s">
        <v>12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4"/>
      <c r="AS4" s="25" t="s">
        <v>13</v>
      </c>
      <c r="BS4" s="19" t="s">
        <v>14</v>
      </c>
    </row>
    <row r="5" spans="1:73" ht="14.45" customHeight="1">
      <c r="B5" s="23"/>
      <c r="C5" s="26"/>
      <c r="D5" s="27" t="s">
        <v>15</v>
      </c>
      <c r="E5" s="26"/>
      <c r="F5" s="26"/>
      <c r="G5" s="26"/>
      <c r="H5" s="26"/>
      <c r="I5" s="26"/>
      <c r="J5" s="26"/>
      <c r="K5" s="238" t="s">
        <v>16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6"/>
      <c r="AQ5" s="24"/>
      <c r="BS5" s="19" t="s">
        <v>9</v>
      </c>
    </row>
    <row r="6" spans="1:73" ht="36.950000000000003" customHeight="1">
      <c r="B6" s="23"/>
      <c r="C6" s="26"/>
      <c r="D6" s="29" t="s">
        <v>17</v>
      </c>
      <c r="E6" s="26"/>
      <c r="F6" s="26"/>
      <c r="G6" s="26"/>
      <c r="H6" s="26"/>
      <c r="I6" s="26"/>
      <c r="J6" s="26"/>
      <c r="K6" s="240" t="s">
        <v>18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6"/>
      <c r="AQ6" s="24"/>
      <c r="BS6" s="19" t="s">
        <v>9</v>
      </c>
    </row>
    <row r="7" spans="1:73" ht="14.45" customHeight="1">
      <c r="B7" s="23"/>
      <c r="C7" s="26"/>
      <c r="D7" s="30" t="s">
        <v>19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20</v>
      </c>
      <c r="AL7" s="26"/>
      <c r="AM7" s="26"/>
      <c r="AN7" s="28" t="s">
        <v>5</v>
      </c>
      <c r="AO7" s="26"/>
      <c r="AP7" s="26"/>
      <c r="AQ7" s="24"/>
      <c r="BS7" s="19" t="s">
        <v>9</v>
      </c>
    </row>
    <row r="8" spans="1:73" ht="14.45" customHeight="1">
      <c r="B8" s="23"/>
      <c r="C8" s="26"/>
      <c r="D8" s="30" t="s">
        <v>21</v>
      </c>
      <c r="E8" s="26"/>
      <c r="F8" s="26"/>
      <c r="G8" s="26"/>
      <c r="H8" s="26"/>
      <c r="I8" s="26"/>
      <c r="J8" s="26"/>
      <c r="K8" s="28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23</v>
      </c>
      <c r="AL8" s="26"/>
      <c r="AM8" s="26"/>
      <c r="AN8" s="28" t="s">
        <v>24</v>
      </c>
      <c r="AO8" s="26"/>
      <c r="AP8" s="26"/>
      <c r="AQ8" s="24"/>
      <c r="BS8" s="19" t="s">
        <v>9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S9" s="19" t="s">
        <v>9</v>
      </c>
    </row>
    <row r="10" spans="1:73" ht="14.45" customHeight="1">
      <c r="B10" s="23"/>
      <c r="C10" s="26"/>
      <c r="D10" s="30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26</v>
      </c>
      <c r="AL10" s="26"/>
      <c r="AM10" s="26"/>
      <c r="AN10" s="28" t="s">
        <v>5</v>
      </c>
      <c r="AO10" s="26"/>
      <c r="AP10" s="26"/>
      <c r="AQ10" s="24"/>
      <c r="BS10" s="19" t="s">
        <v>9</v>
      </c>
    </row>
    <row r="11" spans="1:73" ht="18.399999999999999" customHeight="1">
      <c r="B11" s="23"/>
      <c r="C11" s="26"/>
      <c r="D11" s="26"/>
      <c r="E11" s="28" t="s">
        <v>22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27</v>
      </c>
      <c r="AL11" s="26"/>
      <c r="AM11" s="26"/>
      <c r="AN11" s="28" t="s">
        <v>5</v>
      </c>
      <c r="AO11" s="26"/>
      <c r="AP11" s="26"/>
      <c r="AQ11" s="24"/>
      <c r="BS11" s="19" t="s">
        <v>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S12" s="19" t="s">
        <v>9</v>
      </c>
    </row>
    <row r="13" spans="1:73" ht="14.45" customHeight="1">
      <c r="B13" s="23"/>
      <c r="C13" s="26"/>
      <c r="D13" s="30" t="s">
        <v>28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26</v>
      </c>
      <c r="AL13" s="26"/>
      <c r="AM13" s="26"/>
      <c r="AN13" s="28" t="s">
        <v>5</v>
      </c>
      <c r="AO13" s="26"/>
      <c r="AP13" s="26"/>
      <c r="AQ13" s="24"/>
      <c r="BS13" s="19" t="s">
        <v>9</v>
      </c>
    </row>
    <row r="14" spans="1:73" ht="15">
      <c r="B14" s="23"/>
      <c r="C14" s="26"/>
      <c r="D14" s="26"/>
      <c r="E14" s="28" t="s">
        <v>22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27</v>
      </c>
      <c r="AL14" s="26"/>
      <c r="AM14" s="26"/>
      <c r="AN14" s="28" t="s">
        <v>5</v>
      </c>
      <c r="AO14" s="26"/>
      <c r="AP14" s="26"/>
      <c r="AQ14" s="24"/>
      <c r="BS14" s="19" t="s">
        <v>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S15" s="19" t="s">
        <v>6</v>
      </c>
    </row>
    <row r="16" spans="1:73" ht="14.45" customHeight="1">
      <c r="B16" s="23"/>
      <c r="C16" s="26"/>
      <c r="D16" s="30" t="s">
        <v>29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26</v>
      </c>
      <c r="AL16" s="26"/>
      <c r="AM16" s="26"/>
      <c r="AN16" s="28" t="s">
        <v>5</v>
      </c>
      <c r="AO16" s="26"/>
      <c r="AP16" s="26"/>
      <c r="AQ16" s="24"/>
      <c r="BS16" s="19" t="s">
        <v>6</v>
      </c>
    </row>
    <row r="17" spans="2:71" ht="18.399999999999999" customHeight="1">
      <c r="B17" s="23"/>
      <c r="C17" s="26"/>
      <c r="D17" s="26"/>
      <c r="E17" s="28" t="s">
        <v>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27</v>
      </c>
      <c r="AL17" s="26"/>
      <c r="AM17" s="26"/>
      <c r="AN17" s="28" t="s">
        <v>5</v>
      </c>
      <c r="AO17" s="26"/>
      <c r="AP17" s="26"/>
      <c r="AQ17" s="24"/>
      <c r="BS17" s="19" t="s">
        <v>30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S18" s="19" t="s">
        <v>9</v>
      </c>
    </row>
    <row r="19" spans="2:71" ht="14.45" customHeight="1">
      <c r="B19" s="23"/>
      <c r="C19" s="26"/>
      <c r="D19" s="30" t="s">
        <v>31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26</v>
      </c>
      <c r="AL19" s="26"/>
      <c r="AM19" s="26"/>
      <c r="AN19" s="28" t="s">
        <v>5</v>
      </c>
      <c r="AO19" s="26"/>
      <c r="AP19" s="26"/>
      <c r="AQ19" s="24"/>
      <c r="BS19" s="19" t="s">
        <v>9</v>
      </c>
    </row>
    <row r="20" spans="2:71" ht="18.399999999999999" customHeight="1">
      <c r="B20" s="23"/>
      <c r="C20" s="26"/>
      <c r="D20" s="26"/>
      <c r="E20" s="28" t="s">
        <v>22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27</v>
      </c>
      <c r="AL20" s="26"/>
      <c r="AM20" s="26"/>
      <c r="AN20" s="28" t="s">
        <v>5</v>
      </c>
      <c r="AO20" s="26"/>
      <c r="AP20" s="26"/>
      <c r="AQ20" s="24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</row>
    <row r="22" spans="2:71" ht="15">
      <c r="B22" s="23"/>
      <c r="C22" s="26"/>
      <c r="D22" s="30" t="s">
        <v>32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</row>
    <row r="23" spans="2:71" ht="22.5" customHeight="1">
      <c r="B23" s="23"/>
      <c r="C23" s="26"/>
      <c r="D23" s="26"/>
      <c r="E23" s="241" t="s">
        <v>5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26"/>
      <c r="AP23" s="26"/>
      <c r="AQ23" s="24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</row>
    <row r="25" spans="2:71" ht="6.95" customHeight="1">
      <c r="B25" s="23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4"/>
    </row>
    <row r="26" spans="2:71" ht="14.45" customHeight="1">
      <c r="B26" s="23"/>
      <c r="C26" s="26"/>
      <c r="D26" s="32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5">
        <f>ROUND(AG87,2)</f>
        <v>0</v>
      </c>
      <c r="AL26" s="239"/>
      <c r="AM26" s="239"/>
      <c r="AN26" s="239"/>
      <c r="AO26" s="239"/>
      <c r="AP26" s="26"/>
      <c r="AQ26" s="24"/>
    </row>
    <row r="27" spans="2:71" ht="14.45" customHeight="1">
      <c r="B27" s="23"/>
      <c r="C27" s="26"/>
      <c r="D27" s="32" t="s">
        <v>34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5">
        <f>ROUND(AG94,2)</f>
        <v>0</v>
      </c>
      <c r="AL27" s="265"/>
      <c r="AM27" s="265"/>
      <c r="AN27" s="265"/>
      <c r="AO27" s="265"/>
      <c r="AP27" s="26"/>
      <c r="AQ27" s="24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35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66">
        <f>ROUND(AK26+AK27,2)</f>
        <v>0</v>
      </c>
      <c r="AL29" s="267"/>
      <c r="AM29" s="267"/>
      <c r="AN29" s="267"/>
      <c r="AO29" s="267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36</v>
      </c>
      <c r="E31" s="39"/>
      <c r="F31" s="40" t="s">
        <v>37</v>
      </c>
      <c r="G31" s="39"/>
      <c r="H31" s="39"/>
      <c r="I31" s="39"/>
      <c r="J31" s="39"/>
      <c r="K31" s="39"/>
      <c r="L31" s="231">
        <v>0.21</v>
      </c>
      <c r="M31" s="232"/>
      <c r="N31" s="232"/>
      <c r="O31" s="232"/>
      <c r="P31" s="39"/>
      <c r="Q31" s="39"/>
      <c r="R31" s="39"/>
      <c r="S31" s="39"/>
      <c r="T31" s="42" t="s">
        <v>38</v>
      </c>
      <c r="U31" s="39"/>
      <c r="V31" s="39"/>
      <c r="W31" s="233">
        <f>AK29</f>
        <v>0</v>
      </c>
      <c r="X31" s="232"/>
      <c r="Y31" s="232"/>
      <c r="Z31" s="232"/>
      <c r="AA31" s="232"/>
      <c r="AB31" s="232"/>
      <c r="AC31" s="232"/>
      <c r="AD31" s="232"/>
      <c r="AE31" s="232"/>
      <c r="AF31" s="39"/>
      <c r="AG31" s="39"/>
      <c r="AH31" s="39"/>
      <c r="AI31" s="39"/>
      <c r="AJ31" s="39"/>
      <c r="AK31" s="233">
        <f>W31*L31</f>
        <v>0</v>
      </c>
      <c r="AL31" s="232"/>
      <c r="AM31" s="232"/>
      <c r="AN31" s="232"/>
      <c r="AO31" s="232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39</v>
      </c>
      <c r="G32" s="39"/>
      <c r="H32" s="39"/>
      <c r="I32" s="39"/>
      <c r="J32" s="39"/>
      <c r="K32" s="39"/>
      <c r="L32" s="231">
        <v>0.15</v>
      </c>
      <c r="M32" s="232"/>
      <c r="N32" s="232"/>
      <c r="O32" s="232"/>
      <c r="P32" s="39"/>
      <c r="Q32" s="39"/>
      <c r="R32" s="39"/>
      <c r="S32" s="39"/>
      <c r="T32" s="42" t="s">
        <v>38</v>
      </c>
      <c r="U32" s="39"/>
      <c r="V32" s="39"/>
      <c r="W32" s="233">
        <f>ROUND(BA87+SUM(CE95),2)</f>
        <v>0</v>
      </c>
      <c r="X32" s="232"/>
      <c r="Y32" s="232"/>
      <c r="Z32" s="232"/>
      <c r="AA32" s="232"/>
      <c r="AB32" s="232"/>
      <c r="AC32" s="232"/>
      <c r="AD32" s="232"/>
      <c r="AE32" s="232"/>
      <c r="AF32" s="39"/>
      <c r="AG32" s="39"/>
      <c r="AH32" s="39"/>
      <c r="AI32" s="39"/>
      <c r="AJ32" s="39"/>
      <c r="AK32" s="233">
        <f>ROUND(AW87+SUM(BZ95),2)</f>
        <v>0</v>
      </c>
      <c r="AL32" s="232"/>
      <c r="AM32" s="232"/>
      <c r="AN32" s="232"/>
      <c r="AO32" s="232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40</v>
      </c>
      <c r="G33" s="39"/>
      <c r="H33" s="39"/>
      <c r="I33" s="39"/>
      <c r="J33" s="39"/>
      <c r="K33" s="39"/>
      <c r="L33" s="231">
        <v>0.21</v>
      </c>
      <c r="M33" s="232"/>
      <c r="N33" s="232"/>
      <c r="O33" s="232"/>
      <c r="P33" s="39"/>
      <c r="Q33" s="39"/>
      <c r="R33" s="39"/>
      <c r="S33" s="39"/>
      <c r="T33" s="42" t="s">
        <v>38</v>
      </c>
      <c r="U33" s="39"/>
      <c r="V33" s="39"/>
      <c r="W33" s="233">
        <f>ROUND(BB87+SUM(CF95),2)</f>
        <v>0</v>
      </c>
      <c r="X33" s="232"/>
      <c r="Y33" s="232"/>
      <c r="Z33" s="232"/>
      <c r="AA33" s="232"/>
      <c r="AB33" s="232"/>
      <c r="AC33" s="232"/>
      <c r="AD33" s="232"/>
      <c r="AE33" s="232"/>
      <c r="AF33" s="39"/>
      <c r="AG33" s="39"/>
      <c r="AH33" s="39"/>
      <c r="AI33" s="39"/>
      <c r="AJ33" s="39"/>
      <c r="AK33" s="233">
        <v>0</v>
      </c>
      <c r="AL33" s="232"/>
      <c r="AM33" s="232"/>
      <c r="AN33" s="232"/>
      <c r="AO33" s="232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41</v>
      </c>
      <c r="G34" s="39"/>
      <c r="H34" s="39"/>
      <c r="I34" s="39"/>
      <c r="J34" s="39"/>
      <c r="K34" s="39"/>
      <c r="L34" s="231">
        <v>0.15</v>
      </c>
      <c r="M34" s="232"/>
      <c r="N34" s="232"/>
      <c r="O34" s="232"/>
      <c r="P34" s="39"/>
      <c r="Q34" s="39"/>
      <c r="R34" s="39"/>
      <c r="S34" s="39"/>
      <c r="T34" s="42" t="s">
        <v>38</v>
      </c>
      <c r="U34" s="39"/>
      <c r="V34" s="39"/>
      <c r="W34" s="233">
        <f>ROUND(BC87+SUM(CG95),2)</f>
        <v>0</v>
      </c>
      <c r="X34" s="232"/>
      <c r="Y34" s="232"/>
      <c r="Z34" s="232"/>
      <c r="AA34" s="232"/>
      <c r="AB34" s="232"/>
      <c r="AC34" s="232"/>
      <c r="AD34" s="232"/>
      <c r="AE34" s="232"/>
      <c r="AF34" s="39"/>
      <c r="AG34" s="39"/>
      <c r="AH34" s="39"/>
      <c r="AI34" s="39"/>
      <c r="AJ34" s="39"/>
      <c r="AK34" s="233">
        <v>0</v>
      </c>
      <c r="AL34" s="232"/>
      <c r="AM34" s="232"/>
      <c r="AN34" s="232"/>
      <c r="AO34" s="232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42</v>
      </c>
      <c r="G35" s="39"/>
      <c r="H35" s="39"/>
      <c r="I35" s="39"/>
      <c r="J35" s="39"/>
      <c r="K35" s="39"/>
      <c r="L35" s="231">
        <v>0</v>
      </c>
      <c r="M35" s="232"/>
      <c r="N35" s="232"/>
      <c r="O35" s="232"/>
      <c r="P35" s="39"/>
      <c r="Q35" s="39"/>
      <c r="R35" s="39"/>
      <c r="S35" s="39"/>
      <c r="T35" s="42" t="s">
        <v>38</v>
      </c>
      <c r="U35" s="39"/>
      <c r="V35" s="39"/>
      <c r="W35" s="233">
        <f>ROUND(BD87+SUM(CH95),2)</f>
        <v>0</v>
      </c>
      <c r="X35" s="232"/>
      <c r="Y35" s="232"/>
      <c r="Z35" s="232"/>
      <c r="AA35" s="232"/>
      <c r="AB35" s="232"/>
      <c r="AC35" s="232"/>
      <c r="AD35" s="232"/>
      <c r="AE35" s="232"/>
      <c r="AF35" s="39"/>
      <c r="AG35" s="39"/>
      <c r="AH35" s="39"/>
      <c r="AI35" s="39"/>
      <c r="AJ35" s="39"/>
      <c r="AK35" s="233">
        <v>0</v>
      </c>
      <c r="AL35" s="232"/>
      <c r="AM35" s="232"/>
      <c r="AN35" s="232"/>
      <c r="AO35" s="232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43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44</v>
      </c>
      <c r="U37" s="46"/>
      <c r="V37" s="46"/>
      <c r="W37" s="46"/>
      <c r="X37" s="246" t="s">
        <v>45</v>
      </c>
      <c r="Y37" s="247"/>
      <c r="Z37" s="247"/>
      <c r="AA37" s="247"/>
      <c r="AB37" s="247"/>
      <c r="AC37" s="46"/>
      <c r="AD37" s="46"/>
      <c r="AE37" s="46"/>
      <c r="AF37" s="46"/>
      <c r="AG37" s="46"/>
      <c r="AH37" s="46"/>
      <c r="AI37" s="46"/>
      <c r="AJ37" s="46"/>
      <c r="AK37" s="248">
        <f>SUM(AK29:AK35)</f>
        <v>0</v>
      </c>
      <c r="AL37" s="247"/>
      <c r="AM37" s="247"/>
      <c r="AN37" s="247"/>
      <c r="AO37" s="249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43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43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43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43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43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43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43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43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43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 ht="15">
      <c r="B49" s="33"/>
      <c r="C49" s="34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47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3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4"/>
    </row>
    <row r="51" spans="2:43">
      <c r="B51" s="23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4"/>
    </row>
    <row r="52" spans="2:43">
      <c r="B52" s="23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4"/>
    </row>
    <row r="53" spans="2:43">
      <c r="B53" s="23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4"/>
    </row>
    <row r="54" spans="2:43">
      <c r="B54" s="23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4"/>
    </row>
    <row r="55" spans="2:43">
      <c r="B55" s="23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4"/>
    </row>
    <row r="56" spans="2:43">
      <c r="B56" s="23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4"/>
    </row>
    <row r="57" spans="2:43">
      <c r="B57" s="23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4"/>
    </row>
    <row r="58" spans="2:43" s="1" customFormat="1" ht="15">
      <c r="B58" s="33"/>
      <c r="C58" s="34"/>
      <c r="D58" s="53" t="s">
        <v>48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49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48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49</v>
      </c>
      <c r="AN58" s="54"/>
      <c r="AO58" s="56"/>
      <c r="AP58" s="34"/>
      <c r="AQ58" s="35"/>
    </row>
    <row r="59" spans="2:43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 ht="15">
      <c r="B60" s="33"/>
      <c r="C60" s="34"/>
      <c r="D60" s="48" t="s">
        <v>50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51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3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4"/>
    </row>
    <row r="62" spans="2:43">
      <c r="B62" s="23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4"/>
    </row>
    <row r="63" spans="2:43">
      <c r="B63" s="23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4"/>
    </row>
    <row r="64" spans="2:43">
      <c r="B64" s="23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4"/>
    </row>
    <row r="65" spans="2:43">
      <c r="B65" s="23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4"/>
    </row>
    <row r="66" spans="2:43">
      <c r="B66" s="23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4"/>
    </row>
    <row r="67" spans="2:43">
      <c r="B67" s="23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4"/>
    </row>
    <row r="68" spans="2:43">
      <c r="B68" s="23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4"/>
    </row>
    <row r="69" spans="2:43" s="1" customFormat="1" ht="15">
      <c r="B69" s="33"/>
      <c r="C69" s="34"/>
      <c r="D69" s="53" t="s">
        <v>48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49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48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49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236" t="s">
        <v>52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35"/>
    </row>
    <row r="77" spans="2:43" s="3" customFormat="1" ht="14.45" customHeight="1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03b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50" t="str">
        <f>K6</f>
        <v>FZŠ Chodovická 2250/36, Praha 9 - Rekonstrukce ležatých rozvodů vody - 2. etapa</v>
      </c>
      <c r="M78" s="251"/>
      <c r="N78" s="251"/>
      <c r="O78" s="251"/>
      <c r="P78" s="251"/>
      <c r="Q78" s="251"/>
      <c r="R78" s="251"/>
      <c r="S78" s="251"/>
      <c r="T78" s="251"/>
      <c r="U78" s="251"/>
      <c r="V78" s="251"/>
      <c r="W78" s="251"/>
      <c r="X78" s="251"/>
      <c r="Y78" s="251"/>
      <c r="Z78" s="251"/>
      <c r="AA78" s="251"/>
      <c r="AB78" s="251"/>
      <c r="AC78" s="251"/>
      <c r="AD78" s="251"/>
      <c r="AE78" s="251"/>
      <c r="AF78" s="251"/>
      <c r="AG78" s="251"/>
      <c r="AH78" s="251"/>
      <c r="AI78" s="251"/>
      <c r="AJ78" s="251"/>
      <c r="AK78" s="251"/>
      <c r="AL78" s="251"/>
      <c r="AM78" s="251"/>
      <c r="AN78" s="251"/>
      <c r="AO78" s="25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30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 xml:space="preserve"> 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23</v>
      </c>
      <c r="AJ80" s="34"/>
      <c r="AK80" s="34"/>
      <c r="AL80" s="34"/>
      <c r="AM80" s="71" t="str">
        <f>IF(AN8= "","",AN8)</f>
        <v>29.3.2017</v>
      </c>
      <c r="AN80" s="3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5">
      <c r="B82" s="33"/>
      <c r="C82" s="30" t="s">
        <v>25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29</v>
      </c>
      <c r="AJ82" s="34"/>
      <c r="AK82" s="34"/>
      <c r="AL82" s="34"/>
      <c r="AM82" s="252" t="str">
        <f>IF(E17="","",E17)</f>
        <v xml:space="preserve"> </v>
      </c>
      <c r="AN82" s="252"/>
      <c r="AO82" s="252"/>
      <c r="AP82" s="252"/>
      <c r="AQ82" s="35"/>
      <c r="AS82" s="261" t="s">
        <v>53</v>
      </c>
      <c r="AT82" s="262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>
      <c r="B83" s="33"/>
      <c r="C83" s="30" t="s">
        <v>28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31</v>
      </c>
      <c r="AJ83" s="34"/>
      <c r="AK83" s="34"/>
      <c r="AL83" s="34"/>
      <c r="AM83" s="252" t="str">
        <f>IF(E20="","",E20)</f>
        <v xml:space="preserve"> </v>
      </c>
      <c r="AN83" s="252"/>
      <c r="AO83" s="252"/>
      <c r="AP83" s="252"/>
      <c r="AQ83" s="35"/>
      <c r="AS83" s="263"/>
      <c r="AT83" s="264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63"/>
      <c r="AT84" s="264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>
      <c r="B85" s="33"/>
      <c r="C85" s="242" t="s">
        <v>54</v>
      </c>
      <c r="D85" s="243"/>
      <c r="E85" s="243"/>
      <c r="F85" s="243"/>
      <c r="G85" s="243"/>
      <c r="H85" s="73"/>
      <c r="I85" s="244" t="s">
        <v>55</v>
      </c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4" t="s">
        <v>56</v>
      </c>
      <c r="AH85" s="243"/>
      <c r="AI85" s="243"/>
      <c r="AJ85" s="243"/>
      <c r="AK85" s="243"/>
      <c r="AL85" s="243"/>
      <c r="AM85" s="243"/>
      <c r="AN85" s="244" t="s">
        <v>57</v>
      </c>
      <c r="AO85" s="243"/>
      <c r="AP85" s="245"/>
      <c r="AQ85" s="35"/>
      <c r="AS85" s="74" t="s">
        <v>58</v>
      </c>
      <c r="AT85" s="75" t="s">
        <v>59</v>
      </c>
      <c r="AU85" s="75" t="s">
        <v>60</v>
      </c>
      <c r="AV85" s="75" t="s">
        <v>61</v>
      </c>
      <c r="AW85" s="75" t="s">
        <v>62</v>
      </c>
      <c r="AX85" s="75" t="s">
        <v>63</v>
      </c>
      <c r="AY85" s="75" t="s">
        <v>64</v>
      </c>
      <c r="AZ85" s="75" t="s">
        <v>65</v>
      </c>
      <c r="BA85" s="75" t="s">
        <v>66</v>
      </c>
      <c r="BB85" s="75" t="s">
        <v>67</v>
      </c>
      <c r="BC85" s="75" t="s">
        <v>68</v>
      </c>
      <c r="BD85" s="76" t="s">
        <v>69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78" t="s">
        <v>70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54">
        <f>ROUND(SUM(AG88:AG92),2)</f>
        <v>0</v>
      </c>
      <c r="AH87" s="254"/>
      <c r="AI87" s="254"/>
      <c r="AJ87" s="254"/>
      <c r="AK87" s="254"/>
      <c r="AL87" s="254"/>
      <c r="AM87" s="254"/>
      <c r="AN87" s="255">
        <f>SUM(AG87,AT87)</f>
        <v>0</v>
      </c>
      <c r="AO87" s="255"/>
      <c r="AP87" s="255"/>
      <c r="AQ87" s="69"/>
      <c r="AS87" s="80">
        <f>ROUND(SUM(AS88:AS92),2)</f>
        <v>0</v>
      </c>
      <c r="AT87" s="81">
        <f>ROUND(SUM(AV87:AW87),2)</f>
        <v>0</v>
      </c>
      <c r="AU87" s="82">
        <f>ROUND(SUM(AU88:AU92),5)</f>
        <v>687.31060000000002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ROUND(SUM(AZ88:AZ92),2)</f>
        <v>0</v>
      </c>
      <c r="BA87" s="81">
        <f>ROUND(SUM(BA88:BA92),2)</f>
        <v>0</v>
      </c>
      <c r="BB87" s="81">
        <f>ROUND(SUM(BB88:BB92),2)</f>
        <v>0</v>
      </c>
      <c r="BC87" s="81">
        <f>ROUND(SUM(BC88:BC92),2)</f>
        <v>0</v>
      </c>
      <c r="BD87" s="83">
        <f>ROUND(SUM(BD88:BD92),2)</f>
        <v>0</v>
      </c>
      <c r="BS87" s="84" t="s">
        <v>71</v>
      </c>
      <c r="BT87" s="84" t="s">
        <v>72</v>
      </c>
      <c r="BU87" s="85" t="s">
        <v>73</v>
      </c>
      <c r="BV87" s="84" t="s">
        <v>74</v>
      </c>
      <c r="BW87" s="84" t="s">
        <v>75</v>
      </c>
      <c r="BX87" s="84" t="s">
        <v>76</v>
      </c>
    </row>
    <row r="88" spans="1:76" s="5" customFormat="1" ht="22.5" customHeight="1">
      <c r="A88" s="86" t="s">
        <v>77</v>
      </c>
      <c r="B88" s="87"/>
      <c r="C88" s="88"/>
      <c r="D88" s="253" t="s">
        <v>78</v>
      </c>
      <c r="E88" s="253"/>
      <c r="F88" s="253"/>
      <c r="G88" s="253"/>
      <c r="H88" s="253"/>
      <c r="I88" s="89"/>
      <c r="J88" s="253" t="s">
        <v>79</v>
      </c>
      <c r="K88" s="253"/>
      <c r="L88" s="253"/>
      <c r="M88" s="253"/>
      <c r="N88" s="253"/>
      <c r="O88" s="253"/>
      <c r="P88" s="253"/>
      <c r="Q88" s="253"/>
      <c r="R88" s="253"/>
      <c r="S88" s="253"/>
      <c r="T88" s="253"/>
      <c r="U88" s="253"/>
      <c r="V88" s="253"/>
      <c r="W88" s="253"/>
      <c r="X88" s="253"/>
      <c r="Y88" s="253"/>
      <c r="Z88" s="253"/>
      <c r="AA88" s="253"/>
      <c r="AB88" s="253"/>
      <c r="AC88" s="253"/>
      <c r="AD88" s="253"/>
      <c r="AE88" s="253"/>
      <c r="AF88" s="253"/>
      <c r="AG88" s="256">
        <f>'01 - SO 01 Stavební část'!M30</f>
        <v>0</v>
      </c>
      <c r="AH88" s="257"/>
      <c r="AI88" s="257"/>
      <c r="AJ88" s="257"/>
      <c r="AK88" s="257"/>
      <c r="AL88" s="257"/>
      <c r="AM88" s="257"/>
      <c r="AN88" s="256">
        <f>SUM(AG88,AT88)</f>
        <v>0</v>
      </c>
      <c r="AO88" s="257"/>
      <c r="AP88" s="257"/>
      <c r="AQ88" s="90"/>
      <c r="AS88" s="91">
        <f>'01 - SO 01 Stavební část'!M28</f>
        <v>0</v>
      </c>
      <c r="AT88" s="92">
        <f>ROUND(SUM(AV88:AW88),2)</f>
        <v>0</v>
      </c>
      <c r="AU88" s="93">
        <f>'01 - SO 01 Stavební část'!W119</f>
        <v>687.31059700000014</v>
      </c>
      <c r="AV88" s="92">
        <f>'01 - SO 01 Stavební část'!M32</f>
        <v>0</v>
      </c>
      <c r="AW88" s="92">
        <f>'01 - SO 01 Stavební část'!M33</f>
        <v>0</v>
      </c>
      <c r="AX88" s="92">
        <f>'01 - SO 01 Stavební část'!M34</f>
        <v>0</v>
      </c>
      <c r="AY88" s="92">
        <f>'01 - SO 01 Stavební část'!M35</f>
        <v>0</v>
      </c>
      <c r="AZ88" s="92">
        <f>'01 - SO 01 Stavební část'!H32</f>
        <v>0</v>
      </c>
      <c r="BA88" s="92">
        <f>'01 - SO 01 Stavební část'!H33</f>
        <v>0</v>
      </c>
      <c r="BB88" s="92">
        <f>'01 - SO 01 Stavební část'!H34</f>
        <v>0</v>
      </c>
      <c r="BC88" s="92">
        <f>'01 - SO 01 Stavební část'!H35</f>
        <v>0</v>
      </c>
      <c r="BD88" s="94">
        <f>'01 - SO 01 Stavební část'!H36</f>
        <v>0</v>
      </c>
      <c r="BT88" s="95" t="s">
        <v>80</v>
      </c>
      <c r="BV88" s="95" t="s">
        <v>74</v>
      </c>
      <c r="BW88" s="95" t="s">
        <v>81</v>
      </c>
      <c r="BX88" s="95" t="s">
        <v>75</v>
      </c>
    </row>
    <row r="89" spans="1:76" s="5" customFormat="1" ht="22.5" customHeight="1">
      <c r="A89" s="86" t="s">
        <v>77</v>
      </c>
      <c r="B89" s="87"/>
      <c r="C89" s="88"/>
      <c r="D89" s="253" t="s">
        <v>82</v>
      </c>
      <c r="E89" s="253"/>
      <c r="F89" s="253"/>
      <c r="G89" s="253"/>
      <c r="H89" s="253"/>
      <c r="I89" s="89"/>
      <c r="J89" s="253" t="s">
        <v>83</v>
      </c>
      <c r="K89" s="253"/>
      <c r="L89" s="253"/>
      <c r="M89" s="253"/>
      <c r="N89" s="253"/>
      <c r="O89" s="253"/>
      <c r="P89" s="253"/>
      <c r="Q89" s="253"/>
      <c r="R89" s="253"/>
      <c r="S89" s="253"/>
      <c r="T89" s="253"/>
      <c r="U89" s="253"/>
      <c r="V89" s="253"/>
      <c r="W89" s="253"/>
      <c r="X89" s="253"/>
      <c r="Y89" s="253"/>
      <c r="Z89" s="253"/>
      <c r="AA89" s="253"/>
      <c r="AB89" s="253"/>
      <c r="AC89" s="253"/>
      <c r="AD89" s="253"/>
      <c r="AE89" s="253"/>
      <c r="AF89" s="253"/>
      <c r="AG89" s="256">
        <f>'01.1 - SO 01.1 ZTI'!M30</f>
        <v>0</v>
      </c>
      <c r="AH89" s="257"/>
      <c r="AI89" s="257"/>
      <c r="AJ89" s="257"/>
      <c r="AK89" s="257"/>
      <c r="AL89" s="257"/>
      <c r="AM89" s="257"/>
      <c r="AN89" s="256">
        <f>SUM(AG89,AT89)</f>
        <v>0</v>
      </c>
      <c r="AO89" s="257"/>
      <c r="AP89" s="257"/>
      <c r="AQ89" s="90"/>
      <c r="AS89" s="91">
        <f>'01.1 - SO 01.1 ZTI'!M28</f>
        <v>0</v>
      </c>
      <c r="AT89" s="92">
        <f>ROUND(SUM(AV89:AW89),2)</f>
        <v>0</v>
      </c>
      <c r="AU89" s="93">
        <f>'01.1 - SO 01.1 ZTI'!W111</f>
        <v>0</v>
      </c>
      <c r="AV89" s="92">
        <f>'01.1 - SO 01.1 ZTI'!M32</f>
        <v>0</v>
      </c>
      <c r="AW89" s="92">
        <f>'01.1 - SO 01.1 ZTI'!M33</f>
        <v>0</v>
      </c>
      <c r="AX89" s="92">
        <f>'01.1 - SO 01.1 ZTI'!M34</f>
        <v>0</v>
      </c>
      <c r="AY89" s="92">
        <f>'01.1 - SO 01.1 ZTI'!M35</f>
        <v>0</v>
      </c>
      <c r="AZ89" s="92">
        <f>'01.1 - SO 01.1 ZTI'!H32</f>
        <v>0</v>
      </c>
      <c r="BA89" s="92">
        <f>'01.1 - SO 01.1 ZTI'!H33</f>
        <v>0</v>
      </c>
      <c r="BB89" s="92">
        <f>'01.1 - SO 01.1 ZTI'!H34</f>
        <v>0</v>
      </c>
      <c r="BC89" s="92">
        <f>'01.1 - SO 01.1 ZTI'!H35</f>
        <v>0</v>
      </c>
      <c r="BD89" s="94">
        <f>'01.1 - SO 01.1 ZTI'!H36</f>
        <v>0</v>
      </c>
      <c r="BT89" s="95" t="s">
        <v>80</v>
      </c>
      <c r="BV89" s="95" t="s">
        <v>74</v>
      </c>
      <c r="BW89" s="95" t="s">
        <v>84</v>
      </c>
      <c r="BX89" s="95" t="s">
        <v>75</v>
      </c>
    </row>
    <row r="90" spans="1:76" s="5" customFormat="1" ht="22.5" customHeight="1">
      <c r="A90" s="86"/>
      <c r="B90" s="87"/>
      <c r="C90" s="88"/>
      <c r="D90" s="253" t="s">
        <v>82</v>
      </c>
      <c r="E90" s="253"/>
      <c r="F90" s="253"/>
      <c r="G90" s="253"/>
      <c r="H90" s="253"/>
      <c r="I90" s="220"/>
      <c r="J90" s="253" t="s">
        <v>588</v>
      </c>
      <c r="K90" s="253"/>
      <c r="L90" s="253"/>
      <c r="M90" s="253"/>
      <c r="N90" s="253"/>
      <c r="O90" s="253"/>
      <c r="P90" s="253"/>
      <c r="Q90" s="253"/>
      <c r="R90" s="253"/>
      <c r="S90" s="253"/>
      <c r="T90" s="253"/>
      <c r="U90" s="253"/>
      <c r="V90" s="253"/>
      <c r="W90" s="253"/>
      <c r="X90" s="253"/>
      <c r="Y90" s="253"/>
      <c r="Z90" s="253"/>
      <c r="AA90" s="253"/>
      <c r="AB90" s="253"/>
      <c r="AC90" s="253"/>
      <c r="AD90" s="253"/>
      <c r="AE90" s="253"/>
      <c r="AF90" s="253"/>
      <c r="AG90" s="256">
        <f>'01.1 - SO 01.2 UT'!M30</f>
        <v>0</v>
      </c>
      <c r="AH90" s="257"/>
      <c r="AI90" s="257"/>
      <c r="AJ90" s="257"/>
      <c r="AK90" s="257"/>
      <c r="AL90" s="257"/>
      <c r="AM90" s="257"/>
      <c r="AN90" s="256">
        <f>'01.1 - SO 01.2 UT'!L38</f>
        <v>0</v>
      </c>
      <c r="AO90" s="257"/>
      <c r="AP90" s="257"/>
      <c r="AQ90" s="90"/>
      <c r="AS90" s="91"/>
      <c r="AT90" s="92"/>
      <c r="AU90" s="93"/>
      <c r="AV90" s="92"/>
      <c r="AW90" s="92"/>
      <c r="AX90" s="92"/>
      <c r="AY90" s="92"/>
      <c r="AZ90" s="92"/>
      <c r="BA90" s="92"/>
      <c r="BB90" s="92"/>
      <c r="BC90" s="92"/>
      <c r="BD90" s="94"/>
      <c r="BT90" s="95"/>
      <c r="BV90" s="95"/>
      <c r="BW90" s="95"/>
      <c r="BX90" s="95"/>
    </row>
    <row r="91" spans="1:76" s="5" customFormat="1" ht="22.5" customHeight="1">
      <c r="A91" s="86"/>
      <c r="B91" s="87"/>
      <c r="C91" s="88"/>
      <c r="D91" s="253" t="s">
        <v>82</v>
      </c>
      <c r="E91" s="253"/>
      <c r="F91" s="253"/>
      <c r="G91" s="253"/>
      <c r="H91" s="253"/>
      <c r="I91" s="220"/>
      <c r="J91" s="253" t="s">
        <v>589</v>
      </c>
      <c r="K91" s="253"/>
      <c r="L91" s="253"/>
      <c r="M91" s="253"/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  <c r="Y91" s="253"/>
      <c r="Z91" s="253"/>
      <c r="AA91" s="253"/>
      <c r="AB91" s="253"/>
      <c r="AC91" s="253"/>
      <c r="AD91" s="253"/>
      <c r="AE91" s="253"/>
      <c r="AF91" s="253"/>
      <c r="AG91" s="256">
        <f>'01.1 - SO 01.3 MaR'!M30</f>
        <v>0</v>
      </c>
      <c r="AH91" s="257"/>
      <c r="AI91" s="257"/>
      <c r="AJ91" s="257"/>
      <c r="AK91" s="257"/>
      <c r="AL91" s="257"/>
      <c r="AM91" s="257"/>
      <c r="AN91" s="256">
        <f>'01.1 - SO 01.3 MaR'!L38</f>
        <v>0</v>
      </c>
      <c r="AO91" s="257"/>
      <c r="AP91" s="257"/>
      <c r="AQ91" s="90"/>
      <c r="AS91" s="91"/>
      <c r="AT91" s="92"/>
      <c r="AU91" s="93"/>
      <c r="AV91" s="92"/>
      <c r="AW91" s="92"/>
      <c r="AX91" s="92"/>
      <c r="AY91" s="92"/>
      <c r="AZ91" s="92"/>
      <c r="BA91" s="92"/>
      <c r="BB91" s="92"/>
      <c r="BC91" s="92"/>
      <c r="BD91" s="94"/>
      <c r="BT91" s="95"/>
      <c r="BV91" s="95"/>
      <c r="BW91" s="95"/>
      <c r="BX91" s="95"/>
    </row>
    <row r="92" spans="1:76" s="5" customFormat="1" ht="22.5" customHeight="1">
      <c r="A92" s="86" t="s">
        <v>77</v>
      </c>
      <c r="B92" s="87"/>
      <c r="C92" s="88"/>
      <c r="D92" s="253" t="s">
        <v>85</v>
      </c>
      <c r="E92" s="253"/>
      <c r="F92" s="253"/>
      <c r="G92" s="253"/>
      <c r="H92" s="253"/>
      <c r="I92" s="89"/>
      <c r="J92" s="253" t="s">
        <v>86</v>
      </c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6">
        <f>'101 - VON'!M30</f>
        <v>0</v>
      </c>
      <c r="AH92" s="257"/>
      <c r="AI92" s="257"/>
      <c r="AJ92" s="257"/>
      <c r="AK92" s="257"/>
      <c r="AL92" s="257"/>
      <c r="AM92" s="257"/>
      <c r="AN92" s="256">
        <f>SUM(AG92,AT92)</f>
        <v>0</v>
      </c>
      <c r="AO92" s="257"/>
      <c r="AP92" s="257"/>
      <c r="AQ92" s="90"/>
      <c r="AS92" s="96">
        <f>'101 - VON'!M28</f>
        <v>0</v>
      </c>
      <c r="AT92" s="97">
        <f>ROUND(SUM(AV92:AW92),2)</f>
        <v>0</v>
      </c>
      <c r="AU92" s="98">
        <f>'101 - VON'!W111</f>
        <v>0</v>
      </c>
      <c r="AV92" s="97">
        <f>'101 - VON'!M32</f>
        <v>0</v>
      </c>
      <c r="AW92" s="97">
        <f>'101 - VON'!M33</f>
        <v>0</v>
      </c>
      <c r="AX92" s="97">
        <f>'101 - VON'!M34</f>
        <v>0</v>
      </c>
      <c r="AY92" s="97">
        <f>'101 - VON'!M35</f>
        <v>0</v>
      </c>
      <c r="AZ92" s="97">
        <f>'101 - VON'!H32</f>
        <v>0</v>
      </c>
      <c r="BA92" s="97">
        <f>'101 - VON'!H33</f>
        <v>0</v>
      </c>
      <c r="BB92" s="97">
        <f>'101 - VON'!H34</f>
        <v>0</v>
      </c>
      <c r="BC92" s="97">
        <f>'101 - VON'!H35</f>
        <v>0</v>
      </c>
      <c r="BD92" s="99">
        <f>'101 - VON'!H36</f>
        <v>0</v>
      </c>
      <c r="BT92" s="95" t="s">
        <v>80</v>
      </c>
      <c r="BV92" s="95" t="s">
        <v>74</v>
      </c>
      <c r="BW92" s="95" t="s">
        <v>87</v>
      </c>
      <c r="BX92" s="95" t="s">
        <v>75</v>
      </c>
    </row>
    <row r="93" spans="1:76">
      <c r="B93" s="23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4"/>
    </row>
    <row r="94" spans="1:76" s="1" customFormat="1" ht="30" customHeight="1">
      <c r="B94" s="33"/>
      <c r="C94" s="78" t="s">
        <v>88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255">
        <v>0</v>
      </c>
      <c r="AH94" s="255"/>
      <c r="AI94" s="255"/>
      <c r="AJ94" s="255"/>
      <c r="AK94" s="255"/>
      <c r="AL94" s="255"/>
      <c r="AM94" s="255"/>
      <c r="AN94" s="255">
        <v>0</v>
      </c>
      <c r="AO94" s="255"/>
      <c r="AP94" s="255"/>
      <c r="AQ94" s="35"/>
      <c r="AS94" s="74" t="s">
        <v>89</v>
      </c>
      <c r="AT94" s="75" t="s">
        <v>90</v>
      </c>
      <c r="AU94" s="75" t="s">
        <v>36</v>
      </c>
      <c r="AV94" s="76" t="s">
        <v>59</v>
      </c>
    </row>
    <row r="95" spans="1:76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  <c r="AS95" s="100"/>
      <c r="AT95" s="54"/>
      <c r="AU95" s="54"/>
      <c r="AV95" s="56"/>
    </row>
    <row r="96" spans="1:76" s="1" customFormat="1" ht="30" customHeight="1">
      <c r="B96" s="33"/>
      <c r="C96" s="101" t="s">
        <v>91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258">
        <f>ROUND(AG87+AG94,2)</f>
        <v>0</v>
      </c>
      <c r="AH96" s="258"/>
      <c r="AI96" s="258"/>
      <c r="AJ96" s="258"/>
      <c r="AK96" s="258"/>
      <c r="AL96" s="258"/>
      <c r="AM96" s="258"/>
      <c r="AN96" s="258">
        <f>AN87+AN94</f>
        <v>0</v>
      </c>
      <c r="AO96" s="258"/>
      <c r="AP96" s="258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61">
    <mergeCell ref="AG94:AM94"/>
    <mergeCell ref="AN94:AP94"/>
    <mergeCell ref="AG96:AM96"/>
    <mergeCell ref="AN96:AP96"/>
    <mergeCell ref="AR2:BE2"/>
    <mergeCell ref="AN92:AP92"/>
    <mergeCell ref="AG92:AM92"/>
    <mergeCell ref="AS82:AT84"/>
    <mergeCell ref="AM83:AP83"/>
    <mergeCell ref="AK26:AO26"/>
    <mergeCell ref="AK27:AO27"/>
    <mergeCell ref="AK29:AO29"/>
    <mergeCell ref="AG90:AM90"/>
    <mergeCell ref="AN90:AP90"/>
    <mergeCell ref="AG91:AM91"/>
    <mergeCell ref="AN91:AP91"/>
    <mergeCell ref="D92:H92"/>
    <mergeCell ref="J92:AF92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D90:H90"/>
    <mergeCell ref="J90:AF90"/>
    <mergeCell ref="D91:H91"/>
    <mergeCell ref="J91:AF91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1 - SO 01 Stavební část'!C2" display="/"/>
    <hyperlink ref="A89" location="'01.1 - SO 01.1 ZTI'!C2" display="/"/>
    <hyperlink ref="A92" location="'101 - VON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5"/>
  <sheetViews>
    <sheetView showGridLines="0" workbookViewId="0">
      <pane ySplit="1" topLeftCell="A2" activePane="bottomLeft" state="frozen"/>
      <selection pane="bottomLeft" activeCell="Q228" sqref="Q2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92</v>
      </c>
      <c r="G1" s="15"/>
      <c r="H1" s="295" t="s">
        <v>93</v>
      </c>
      <c r="I1" s="295"/>
      <c r="J1" s="295"/>
      <c r="K1" s="295"/>
      <c r="L1" s="15" t="s">
        <v>94</v>
      </c>
      <c r="M1" s="13"/>
      <c r="N1" s="13"/>
      <c r="O1" s="14" t="s">
        <v>95</v>
      </c>
      <c r="P1" s="13"/>
      <c r="Q1" s="13"/>
      <c r="R1" s="13"/>
      <c r="S1" s="15" t="s">
        <v>96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59" t="s">
        <v>8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T2" s="19" t="s">
        <v>81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97</v>
      </c>
    </row>
    <row r="4" spans="1:66" ht="36.950000000000003" customHeight="1">
      <c r="B4" s="23"/>
      <c r="C4" s="236" t="s">
        <v>98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4"/>
      <c r="T4" s="25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68" t="str">
        <f>'Rekapitulace stavby'!K6</f>
        <v>FZŠ Chodovická 2250/36, Praha 9 - Rekonstrukce ležatých rozvodů vody - 2. etapa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"/>
      <c r="R6" s="24"/>
    </row>
    <row r="7" spans="1:66" s="1" customFormat="1" ht="32.85" customHeight="1">
      <c r="B7" s="33"/>
      <c r="C7" s="34"/>
      <c r="D7" s="29" t="s">
        <v>99</v>
      </c>
      <c r="E7" s="34"/>
      <c r="F7" s="240" t="s">
        <v>100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34"/>
      <c r="R7" s="35"/>
    </row>
    <row r="8" spans="1:66" s="1" customFormat="1" ht="14.45" customHeight="1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>
      <c r="B9" s="33"/>
      <c r="C9" s="34"/>
      <c r="D9" s="30" t="s">
        <v>21</v>
      </c>
      <c r="E9" s="34"/>
      <c r="F9" s="28" t="s">
        <v>22</v>
      </c>
      <c r="G9" s="34"/>
      <c r="H9" s="34"/>
      <c r="I9" s="34"/>
      <c r="J9" s="34"/>
      <c r="K9" s="34"/>
      <c r="L9" s="34"/>
      <c r="M9" s="30" t="s">
        <v>23</v>
      </c>
      <c r="N9" s="34"/>
      <c r="O9" s="271" t="str">
        <f>'Rekapitulace stavby'!AN8</f>
        <v>29.3.2017</v>
      </c>
      <c r="P9" s="27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25</v>
      </c>
      <c r="E11" s="34"/>
      <c r="F11" s="34"/>
      <c r="G11" s="34"/>
      <c r="H11" s="34"/>
      <c r="I11" s="34"/>
      <c r="J11" s="34"/>
      <c r="K11" s="34"/>
      <c r="L11" s="34"/>
      <c r="M11" s="30" t="s">
        <v>26</v>
      </c>
      <c r="N11" s="34"/>
      <c r="O11" s="238" t="str">
        <f>IF('Rekapitulace stavby'!AN10="","",'Rekapitulace stavby'!AN10)</f>
        <v/>
      </c>
      <c r="P11" s="238"/>
      <c r="Q11" s="34"/>
      <c r="R11" s="35"/>
    </row>
    <row r="12" spans="1:66" s="1" customFormat="1" ht="18" customHeight="1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27</v>
      </c>
      <c r="N12" s="34"/>
      <c r="O12" s="238" t="str">
        <f>IF('Rekapitulace stavby'!AN11="","",'Rekapitulace stavby'!AN11)</f>
        <v/>
      </c>
      <c r="P12" s="238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28</v>
      </c>
      <c r="E14" s="34"/>
      <c r="F14" s="34"/>
      <c r="G14" s="34"/>
      <c r="H14" s="34"/>
      <c r="I14" s="34"/>
      <c r="J14" s="34"/>
      <c r="K14" s="34"/>
      <c r="L14" s="34"/>
      <c r="M14" s="30" t="s">
        <v>26</v>
      </c>
      <c r="N14" s="34"/>
      <c r="O14" s="238" t="str">
        <f>IF('Rekapitulace stavby'!AN13="","",'Rekapitulace stavby'!AN13)</f>
        <v/>
      </c>
      <c r="P14" s="238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27</v>
      </c>
      <c r="N15" s="34"/>
      <c r="O15" s="238" t="str">
        <f>IF('Rekapitulace stavby'!AN14="","",'Rekapitulace stavby'!AN14)</f>
        <v/>
      </c>
      <c r="P15" s="238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29</v>
      </c>
      <c r="E17" s="34"/>
      <c r="F17" s="34"/>
      <c r="G17" s="34"/>
      <c r="H17" s="34"/>
      <c r="I17" s="34"/>
      <c r="J17" s="34"/>
      <c r="K17" s="34"/>
      <c r="L17" s="34"/>
      <c r="M17" s="30" t="s">
        <v>26</v>
      </c>
      <c r="N17" s="34"/>
      <c r="O17" s="238" t="str">
        <f>IF('Rekapitulace stavby'!AN16="","",'Rekapitulace stavby'!AN16)</f>
        <v/>
      </c>
      <c r="P17" s="238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27</v>
      </c>
      <c r="N18" s="34"/>
      <c r="O18" s="238" t="str">
        <f>IF('Rekapitulace stavby'!AN17="","",'Rekapitulace stavby'!AN17)</f>
        <v/>
      </c>
      <c r="P18" s="238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31</v>
      </c>
      <c r="E20" s="34"/>
      <c r="F20" s="34"/>
      <c r="G20" s="34"/>
      <c r="H20" s="34"/>
      <c r="I20" s="34"/>
      <c r="J20" s="34"/>
      <c r="K20" s="34"/>
      <c r="L20" s="34"/>
      <c r="M20" s="30" t="s">
        <v>26</v>
      </c>
      <c r="N20" s="34"/>
      <c r="O20" s="238" t="str">
        <f>IF('Rekapitulace stavby'!AN19="","",'Rekapitulace stavby'!AN19)</f>
        <v/>
      </c>
      <c r="P20" s="238"/>
      <c r="Q20" s="34"/>
      <c r="R20" s="35"/>
    </row>
    <row r="21" spans="2:18" s="1" customFormat="1" ht="18" customHeight="1">
      <c r="B21" s="33"/>
      <c r="C21" s="34"/>
      <c r="D21" s="34"/>
      <c r="E21" s="28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30" t="s">
        <v>27</v>
      </c>
      <c r="N21" s="34"/>
      <c r="O21" s="238" t="str">
        <f>IF('Rekapitulace stavby'!AN20="","",'Rekapitulace stavby'!AN20)</f>
        <v/>
      </c>
      <c r="P21" s="238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32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41" t="s">
        <v>5</v>
      </c>
      <c r="F24" s="241"/>
      <c r="G24" s="241"/>
      <c r="H24" s="241"/>
      <c r="I24" s="241"/>
      <c r="J24" s="241"/>
      <c r="K24" s="241"/>
      <c r="L24" s="241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4" t="s">
        <v>101</v>
      </c>
      <c r="E27" s="34"/>
      <c r="F27" s="34"/>
      <c r="G27" s="34"/>
      <c r="H27" s="34"/>
      <c r="I27" s="34"/>
      <c r="J27" s="34"/>
      <c r="K27" s="34"/>
      <c r="L27" s="34"/>
      <c r="M27" s="265">
        <f>N88</f>
        <v>0</v>
      </c>
      <c r="N27" s="265"/>
      <c r="O27" s="265"/>
      <c r="P27" s="265"/>
      <c r="Q27" s="34"/>
      <c r="R27" s="35"/>
    </row>
    <row r="28" spans="2:18" s="1" customFormat="1" ht="14.45" customHeight="1">
      <c r="B28" s="33"/>
      <c r="C28" s="34"/>
      <c r="D28" s="32" t="s">
        <v>102</v>
      </c>
      <c r="E28" s="34"/>
      <c r="F28" s="34"/>
      <c r="G28" s="34"/>
      <c r="H28" s="34"/>
      <c r="I28" s="34"/>
      <c r="J28" s="34"/>
      <c r="K28" s="34"/>
      <c r="L28" s="34"/>
      <c r="M28" s="265">
        <f>N100</f>
        <v>0</v>
      </c>
      <c r="N28" s="265"/>
      <c r="O28" s="265"/>
      <c r="P28" s="26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5" t="s">
        <v>35</v>
      </c>
      <c r="E30" s="34"/>
      <c r="F30" s="34"/>
      <c r="G30" s="34"/>
      <c r="H30" s="34"/>
      <c r="I30" s="34"/>
      <c r="J30" s="34"/>
      <c r="K30" s="34"/>
      <c r="L30" s="34"/>
      <c r="M30" s="272">
        <f>ROUND(M27+M28,2)</f>
        <v>0</v>
      </c>
      <c r="N30" s="270"/>
      <c r="O30" s="270"/>
      <c r="P30" s="27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36</v>
      </c>
      <c r="E32" s="40" t="s">
        <v>37</v>
      </c>
      <c r="F32" s="41">
        <v>0.21</v>
      </c>
      <c r="G32" s="106" t="s">
        <v>38</v>
      </c>
      <c r="H32" s="273">
        <f>ROUND((SUM(BE100:BE101)+SUM(BE119:BE224)), 2)</f>
        <v>0</v>
      </c>
      <c r="I32" s="270"/>
      <c r="J32" s="270"/>
      <c r="K32" s="34"/>
      <c r="L32" s="34"/>
      <c r="M32" s="273">
        <f>ROUND(ROUND((SUM(BE100:BE101)+SUM(BE119:BE224)), 2)*F32, 2)</f>
        <v>0</v>
      </c>
      <c r="N32" s="270"/>
      <c r="O32" s="270"/>
      <c r="P32" s="270"/>
      <c r="Q32" s="34"/>
      <c r="R32" s="35"/>
    </row>
    <row r="33" spans="2:18" s="1" customFormat="1" ht="14.45" customHeight="1">
      <c r="B33" s="33"/>
      <c r="C33" s="34"/>
      <c r="D33" s="34"/>
      <c r="E33" s="40" t="s">
        <v>39</v>
      </c>
      <c r="F33" s="41">
        <v>0.15</v>
      </c>
      <c r="G33" s="106" t="s">
        <v>38</v>
      </c>
      <c r="H33" s="273">
        <f>ROUND((SUM(BF100:BF101)+SUM(BF119:BF224)), 2)</f>
        <v>0</v>
      </c>
      <c r="I33" s="270"/>
      <c r="J33" s="270"/>
      <c r="K33" s="34"/>
      <c r="L33" s="34"/>
      <c r="M33" s="273">
        <f>ROUND(ROUND((SUM(BF100:BF101)+SUM(BF119:BF224)), 2)*F33, 2)</f>
        <v>0</v>
      </c>
      <c r="N33" s="270"/>
      <c r="O33" s="270"/>
      <c r="P33" s="27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40</v>
      </c>
      <c r="F34" s="41">
        <v>0.21</v>
      </c>
      <c r="G34" s="106" t="s">
        <v>38</v>
      </c>
      <c r="H34" s="273">
        <f>ROUND((SUM(BG100:BG101)+SUM(BG119:BG224)), 2)</f>
        <v>0</v>
      </c>
      <c r="I34" s="270"/>
      <c r="J34" s="270"/>
      <c r="K34" s="34"/>
      <c r="L34" s="34"/>
      <c r="M34" s="273">
        <v>0</v>
      </c>
      <c r="N34" s="270"/>
      <c r="O34" s="270"/>
      <c r="P34" s="27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41</v>
      </c>
      <c r="F35" s="41">
        <v>0.15</v>
      </c>
      <c r="G35" s="106" t="s">
        <v>38</v>
      </c>
      <c r="H35" s="273">
        <f>ROUND((SUM(BH100:BH101)+SUM(BH119:BH224)), 2)</f>
        <v>0</v>
      </c>
      <c r="I35" s="270"/>
      <c r="J35" s="270"/>
      <c r="K35" s="34"/>
      <c r="L35" s="34"/>
      <c r="M35" s="273">
        <v>0</v>
      </c>
      <c r="N35" s="270"/>
      <c r="O35" s="270"/>
      <c r="P35" s="27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42</v>
      </c>
      <c r="F36" s="41">
        <v>0</v>
      </c>
      <c r="G36" s="106" t="s">
        <v>38</v>
      </c>
      <c r="H36" s="273">
        <f>ROUND((SUM(BI100:BI101)+SUM(BI119:BI224)), 2)</f>
        <v>0</v>
      </c>
      <c r="I36" s="270"/>
      <c r="J36" s="270"/>
      <c r="K36" s="34"/>
      <c r="L36" s="34"/>
      <c r="M36" s="273">
        <v>0</v>
      </c>
      <c r="N36" s="270"/>
      <c r="O36" s="270"/>
      <c r="P36" s="27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2"/>
      <c r="D38" s="107" t="s">
        <v>43</v>
      </c>
      <c r="E38" s="73"/>
      <c r="F38" s="73"/>
      <c r="G38" s="108" t="s">
        <v>44</v>
      </c>
      <c r="H38" s="109" t="s">
        <v>45</v>
      </c>
      <c r="I38" s="73"/>
      <c r="J38" s="73"/>
      <c r="K38" s="73"/>
      <c r="L38" s="274">
        <f>SUM(M30:M36)</f>
        <v>0</v>
      </c>
      <c r="M38" s="274"/>
      <c r="N38" s="274"/>
      <c r="O38" s="274"/>
      <c r="P38" s="275"/>
      <c r="Q38" s="10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3"/>
      <c r="C50" s="34"/>
      <c r="D50" s="48" t="s">
        <v>46</v>
      </c>
      <c r="E50" s="49"/>
      <c r="F50" s="49"/>
      <c r="G50" s="49"/>
      <c r="H50" s="50"/>
      <c r="I50" s="34"/>
      <c r="J50" s="48" t="s">
        <v>47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3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4"/>
    </row>
    <row r="52" spans="2:18">
      <c r="B52" s="23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4"/>
    </row>
    <row r="53" spans="2:18">
      <c r="B53" s="23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4"/>
    </row>
    <row r="54" spans="2:18">
      <c r="B54" s="23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4"/>
    </row>
    <row r="55" spans="2:18">
      <c r="B55" s="23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4"/>
    </row>
    <row r="56" spans="2:18">
      <c r="B56" s="23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4"/>
    </row>
    <row r="57" spans="2:18">
      <c r="B57" s="23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4"/>
    </row>
    <row r="58" spans="2:18">
      <c r="B58" s="23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4"/>
    </row>
    <row r="59" spans="2:18" s="1" customFormat="1" ht="15">
      <c r="B59" s="33"/>
      <c r="C59" s="34"/>
      <c r="D59" s="53" t="s">
        <v>48</v>
      </c>
      <c r="E59" s="54"/>
      <c r="F59" s="54"/>
      <c r="G59" s="55" t="s">
        <v>49</v>
      </c>
      <c r="H59" s="56"/>
      <c r="I59" s="34"/>
      <c r="J59" s="53" t="s">
        <v>48</v>
      </c>
      <c r="K59" s="54"/>
      <c r="L59" s="54"/>
      <c r="M59" s="54"/>
      <c r="N59" s="55" t="s">
        <v>49</v>
      </c>
      <c r="O59" s="54"/>
      <c r="P59" s="56"/>
      <c r="Q59" s="34"/>
      <c r="R59" s="35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3"/>
      <c r="C61" s="34"/>
      <c r="D61" s="48" t="s">
        <v>50</v>
      </c>
      <c r="E61" s="49"/>
      <c r="F61" s="49"/>
      <c r="G61" s="49"/>
      <c r="H61" s="50"/>
      <c r="I61" s="34"/>
      <c r="J61" s="48" t="s">
        <v>51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3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4"/>
    </row>
    <row r="63" spans="2:18">
      <c r="B63" s="23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4"/>
    </row>
    <row r="64" spans="2:18">
      <c r="B64" s="23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4"/>
    </row>
    <row r="65" spans="2:18">
      <c r="B65" s="23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4"/>
    </row>
    <row r="66" spans="2:18">
      <c r="B66" s="23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4"/>
    </row>
    <row r="67" spans="2:18">
      <c r="B67" s="23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4"/>
    </row>
    <row r="68" spans="2:18">
      <c r="B68" s="23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4"/>
    </row>
    <row r="69" spans="2:18">
      <c r="B69" s="23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4"/>
    </row>
    <row r="70" spans="2:18" s="1" customFormat="1" ht="15">
      <c r="B70" s="33"/>
      <c r="C70" s="34"/>
      <c r="D70" s="53" t="s">
        <v>48</v>
      </c>
      <c r="E70" s="54"/>
      <c r="F70" s="54"/>
      <c r="G70" s="55" t="s">
        <v>49</v>
      </c>
      <c r="H70" s="56"/>
      <c r="I70" s="34"/>
      <c r="J70" s="53" t="s">
        <v>48</v>
      </c>
      <c r="K70" s="54"/>
      <c r="L70" s="54"/>
      <c r="M70" s="54"/>
      <c r="N70" s="55" t="s">
        <v>49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6" t="s">
        <v>103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30" t="s">
        <v>17</v>
      </c>
      <c r="D78" s="34"/>
      <c r="E78" s="34"/>
      <c r="F78" s="268" t="str">
        <f>F6</f>
        <v>FZŠ Chodovická 2250/36, Praha 9 - Rekonstrukce ležatých rozvodů vody - 2. etapa</v>
      </c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34"/>
      <c r="R78" s="35"/>
    </row>
    <row r="79" spans="2:18" s="1" customFormat="1" ht="36.950000000000003" customHeight="1">
      <c r="B79" s="33"/>
      <c r="C79" s="67" t="s">
        <v>99</v>
      </c>
      <c r="D79" s="34"/>
      <c r="E79" s="34"/>
      <c r="F79" s="250" t="str">
        <f>F7</f>
        <v>01 - SO 01 Stavební část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30" t="s">
        <v>21</v>
      </c>
      <c r="D81" s="34"/>
      <c r="E81" s="34"/>
      <c r="F81" s="28" t="str">
        <f>F9</f>
        <v xml:space="preserve"> </v>
      </c>
      <c r="G81" s="34"/>
      <c r="H81" s="34"/>
      <c r="I81" s="34"/>
      <c r="J81" s="34"/>
      <c r="K81" s="30" t="s">
        <v>23</v>
      </c>
      <c r="L81" s="34"/>
      <c r="M81" s="271" t="str">
        <f>IF(O9="","",O9)</f>
        <v>29.3.2017</v>
      </c>
      <c r="N81" s="271"/>
      <c r="O81" s="271"/>
      <c r="P81" s="271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30" t="s">
        <v>25</v>
      </c>
      <c r="D83" s="34"/>
      <c r="E83" s="34"/>
      <c r="F83" s="28" t="str">
        <f>E12</f>
        <v xml:space="preserve"> </v>
      </c>
      <c r="G83" s="34"/>
      <c r="H83" s="34"/>
      <c r="I83" s="34"/>
      <c r="J83" s="34"/>
      <c r="K83" s="30" t="s">
        <v>29</v>
      </c>
      <c r="L83" s="34"/>
      <c r="M83" s="238" t="str">
        <f>E18</f>
        <v xml:space="preserve"> </v>
      </c>
      <c r="N83" s="238"/>
      <c r="O83" s="238"/>
      <c r="P83" s="238"/>
      <c r="Q83" s="238"/>
      <c r="R83" s="35"/>
    </row>
    <row r="84" spans="2:47" s="1" customFormat="1" ht="14.45" customHeight="1">
      <c r="B84" s="33"/>
      <c r="C84" s="30" t="s">
        <v>28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31</v>
      </c>
      <c r="L84" s="34"/>
      <c r="M84" s="238" t="str">
        <f>E21</f>
        <v xml:space="preserve"> </v>
      </c>
      <c r="N84" s="238"/>
      <c r="O84" s="238"/>
      <c r="P84" s="238"/>
      <c r="Q84" s="238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76" t="s">
        <v>104</v>
      </c>
      <c r="D86" s="277"/>
      <c r="E86" s="277"/>
      <c r="F86" s="277"/>
      <c r="G86" s="277"/>
      <c r="H86" s="102"/>
      <c r="I86" s="102"/>
      <c r="J86" s="102"/>
      <c r="K86" s="102"/>
      <c r="L86" s="102"/>
      <c r="M86" s="102"/>
      <c r="N86" s="276" t="s">
        <v>105</v>
      </c>
      <c r="O86" s="277"/>
      <c r="P86" s="277"/>
      <c r="Q86" s="277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0" t="s">
        <v>106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55">
        <f>N119</f>
        <v>0</v>
      </c>
      <c r="O88" s="278"/>
      <c r="P88" s="278"/>
      <c r="Q88" s="278"/>
      <c r="R88" s="35"/>
      <c r="AU88" s="19" t="s">
        <v>107</v>
      </c>
    </row>
    <row r="89" spans="2:47" s="6" customFormat="1" ht="24.95" customHeight="1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79">
        <f>N120</f>
        <v>0</v>
      </c>
      <c r="O89" s="280"/>
      <c r="P89" s="280"/>
      <c r="Q89" s="280"/>
      <c r="R89" s="114"/>
    </row>
    <row r="90" spans="2:47" s="7" customFormat="1" ht="19.899999999999999" customHeight="1">
      <c r="B90" s="115"/>
      <c r="C90" s="116"/>
      <c r="D90" s="117" t="s">
        <v>109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81">
        <f>N121</f>
        <v>0</v>
      </c>
      <c r="O90" s="282"/>
      <c r="P90" s="282"/>
      <c r="Q90" s="282"/>
      <c r="R90" s="118"/>
    </row>
    <row r="91" spans="2:47" s="7" customFormat="1" ht="19.899999999999999" customHeight="1">
      <c r="B91" s="115"/>
      <c r="C91" s="116"/>
      <c r="D91" s="117" t="s">
        <v>110</v>
      </c>
      <c r="E91" s="116"/>
      <c r="F91" s="116"/>
      <c r="G91" s="116"/>
      <c r="H91" s="116"/>
      <c r="I91" s="116"/>
      <c r="J91" s="116"/>
      <c r="K91" s="116"/>
      <c r="L91" s="116"/>
      <c r="M91" s="116"/>
      <c r="N91" s="281">
        <f>N134</f>
        <v>0</v>
      </c>
      <c r="O91" s="282"/>
      <c r="P91" s="282"/>
      <c r="Q91" s="282"/>
      <c r="R91" s="118"/>
    </row>
    <row r="92" spans="2:47" s="7" customFormat="1" ht="19.899999999999999" customHeight="1">
      <c r="B92" s="115"/>
      <c r="C92" s="116"/>
      <c r="D92" s="117" t="s">
        <v>111</v>
      </c>
      <c r="E92" s="116"/>
      <c r="F92" s="116"/>
      <c r="G92" s="116"/>
      <c r="H92" s="116"/>
      <c r="I92" s="116"/>
      <c r="J92" s="116"/>
      <c r="K92" s="116"/>
      <c r="L92" s="116"/>
      <c r="M92" s="116"/>
      <c r="N92" s="281">
        <f>N147</f>
        <v>0</v>
      </c>
      <c r="O92" s="282"/>
      <c r="P92" s="282"/>
      <c r="Q92" s="282"/>
      <c r="R92" s="118"/>
    </row>
    <row r="93" spans="2:47" s="7" customFormat="1" ht="19.899999999999999" customHeight="1">
      <c r="B93" s="115"/>
      <c r="C93" s="116"/>
      <c r="D93" s="117" t="s">
        <v>112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81">
        <f>N169</f>
        <v>0</v>
      </c>
      <c r="O93" s="282"/>
      <c r="P93" s="282"/>
      <c r="Q93" s="282"/>
      <c r="R93" s="118"/>
    </row>
    <row r="94" spans="2:47" s="7" customFormat="1" ht="19.899999999999999" customHeight="1">
      <c r="B94" s="115"/>
      <c r="C94" s="116"/>
      <c r="D94" s="117" t="s">
        <v>113</v>
      </c>
      <c r="E94" s="116"/>
      <c r="F94" s="116"/>
      <c r="G94" s="116"/>
      <c r="H94" s="116"/>
      <c r="I94" s="116"/>
      <c r="J94" s="116"/>
      <c r="K94" s="116"/>
      <c r="L94" s="116"/>
      <c r="M94" s="116"/>
      <c r="N94" s="281">
        <f>N185</f>
        <v>0</v>
      </c>
      <c r="O94" s="282"/>
      <c r="P94" s="282"/>
      <c r="Q94" s="282"/>
      <c r="R94" s="118"/>
    </row>
    <row r="95" spans="2:47" s="6" customFormat="1" ht="24.95" customHeight="1">
      <c r="B95" s="111"/>
      <c r="C95" s="112"/>
      <c r="D95" s="113" t="s">
        <v>114</v>
      </c>
      <c r="E95" s="112"/>
      <c r="F95" s="112"/>
      <c r="G95" s="112"/>
      <c r="H95" s="112"/>
      <c r="I95" s="112"/>
      <c r="J95" s="112"/>
      <c r="K95" s="112"/>
      <c r="L95" s="112"/>
      <c r="M95" s="112"/>
      <c r="N95" s="279">
        <f>N187</f>
        <v>0</v>
      </c>
      <c r="O95" s="280"/>
      <c r="P95" s="280"/>
      <c r="Q95" s="280"/>
      <c r="R95" s="114"/>
    </row>
    <row r="96" spans="2:47" s="7" customFormat="1" ht="19.899999999999999" customHeight="1">
      <c r="B96" s="115"/>
      <c r="C96" s="116"/>
      <c r="D96" s="117" t="s">
        <v>115</v>
      </c>
      <c r="E96" s="116"/>
      <c r="F96" s="116"/>
      <c r="G96" s="116"/>
      <c r="H96" s="116"/>
      <c r="I96" s="116"/>
      <c r="J96" s="116"/>
      <c r="K96" s="116"/>
      <c r="L96" s="116"/>
      <c r="M96" s="116"/>
      <c r="N96" s="281">
        <f>N188</f>
        <v>0</v>
      </c>
      <c r="O96" s="282"/>
      <c r="P96" s="282"/>
      <c r="Q96" s="282"/>
      <c r="R96" s="118"/>
    </row>
    <row r="97" spans="2:21" s="7" customFormat="1" ht="19.899999999999999" customHeight="1">
      <c r="B97" s="115"/>
      <c r="C97" s="116"/>
      <c r="D97" s="117" t="s">
        <v>116</v>
      </c>
      <c r="E97" s="116"/>
      <c r="F97" s="116"/>
      <c r="G97" s="116"/>
      <c r="H97" s="116"/>
      <c r="I97" s="116"/>
      <c r="J97" s="116"/>
      <c r="K97" s="116"/>
      <c r="L97" s="116"/>
      <c r="M97" s="116"/>
      <c r="N97" s="281">
        <f>N197</f>
        <v>0</v>
      </c>
      <c r="O97" s="282"/>
      <c r="P97" s="282"/>
      <c r="Q97" s="282"/>
      <c r="R97" s="118"/>
    </row>
    <row r="98" spans="2:21" s="7" customFormat="1" ht="19.899999999999999" customHeight="1">
      <c r="B98" s="115"/>
      <c r="C98" s="116"/>
      <c r="D98" s="117" t="s">
        <v>117</v>
      </c>
      <c r="E98" s="116"/>
      <c r="F98" s="116"/>
      <c r="G98" s="116"/>
      <c r="H98" s="116"/>
      <c r="I98" s="116"/>
      <c r="J98" s="116"/>
      <c r="K98" s="116"/>
      <c r="L98" s="116"/>
      <c r="M98" s="116"/>
      <c r="N98" s="281">
        <f>N218</f>
        <v>0</v>
      </c>
      <c r="O98" s="282"/>
      <c r="P98" s="282"/>
      <c r="Q98" s="282"/>
      <c r="R98" s="118"/>
    </row>
    <row r="99" spans="2:21" s="1" customFormat="1" ht="21.75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21" s="1" customFormat="1" ht="29.25" customHeight="1">
      <c r="B100" s="33"/>
      <c r="C100" s="110" t="s">
        <v>118</v>
      </c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278">
        <v>0</v>
      </c>
      <c r="O100" s="283"/>
      <c r="P100" s="283"/>
      <c r="Q100" s="283"/>
      <c r="R100" s="35"/>
      <c r="T100" s="119"/>
      <c r="U100" s="120" t="s">
        <v>36</v>
      </c>
    </row>
    <row r="101" spans="2:21" s="1" customFormat="1" ht="18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21" s="1" customFormat="1" ht="29.25" customHeight="1">
      <c r="B102" s="33"/>
      <c r="C102" s="101" t="s">
        <v>91</v>
      </c>
      <c r="D102" s="102"/>
      <c r="E102" s="102"/>
      <c r="F102" s="102"/>
      <c r="G102" s="102"/>
      <c r="H102" s="102"/>
      <c r="I102" s="102"/>
      <c r="J102" s="102"/>
      <c r="K102" s="102"/>
      <c r="L102" s="258">
        <f>ROUND(SUM(N88+N100),2)</f>
        <v>0</v>
      </c>
      <c r="M102" s="258"/>
      <c r="N102" s="258"/>
      <c r="O102" s="258"/>
      <c r="P102" s="258"/>
      <c r="Q102" s="258"/>
      <c r="R102" s="35"/>
    </row>
    <row r="103" spans="2:21" s="1" customFormat="1" ht="6.95" customHeight="1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9"/>
    </row>
    <row r="107" spans="2:21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08" spans="2:21" s="1" customFormat="1" ht="36.950000000000003" customHeight="1">
      <c r="B108" s="33"/>
      <c r="C108" s="236" t="s">
        <v>119</v>
      </c>
      <c r="D108" s="270"/>
      <c r="E108" s="270"/>
      <c r="F108" s="270"/>
      <c r="G108" s="270"/>
      <c r="H108" s="270"/>
      <c r="I108" s="270"/>
      <c r="J108" s="270"/>
      <c r="K108" s="270"/>
      <c r="L108" s="270"/>
      <c r="M108" s="270"/>
      <c r="N108" s="270"/>
      <c r="O108" s="270"/>
      <c r="P108" s="270"/>
      <c r="Q108" s="270"/>
      <c r="R108" s="35"/>
    </row>
    <row r="109" spans="2:21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21" s="1" customFormat="1" ht="30" customHeight="1">
      <c r="B110" s="33"/>
      <c r="C110" s="30" t="s">
        <v>17</v>
      </c>
      <c r="D110" s="34"/>
      <c r="E110" s="34"/>
      <c r="F110" s="268" t="str">
        <f>F6</f>
        <v>FZŠ Chodovická 2250/36, Praha 9 - Rekonstrukce ležatých rozvodů vody - 2. etapa</v>
      </c>
      <c r="G110" s="269"/>
      <c r="H110" s="269"/>
      <c r="I110" s="269"/>
      <c r="J110" s="269"/>
      <c r="K110" s="269"/>
      <c r="L110" s="269"/>
      <c r="M110" s="269"/>
      <c r="N110" s="269"/>
      <c r="O110" s="269"/>
      <c r="P110" s="269"/>
      <c r="Q110" s="34"/>
      <c r="R110" s="35"/>
    </row>
    <row r="111" spans="2:21" s="1" customFormat="1" ht="36.950000000000003" customHeight="1">
      <c r="B111" s="33"/>
      <c r="C111" s="67" t="s">
        <v>99</v>
      </c>
      <c r="D111" s="34"/>
      <c r="E111" s="34"/>
      <c r="F111" s="250" t="str">
        <f>F7</f>
        <v>01 - SO 01 Stavební část</v>
      </c>
      <c r="G111" s="270"/>
      <c r="H111" s="270"/>
      <c r="I111" s="270"/>
      <c r="J111" s="270"/>
      <c r="K111" s="270"/>
      <c r="L111" s="270"/>
      <c r="M111" s="270"/>
      <c r="N111" s="270"/>
      <c r="O111" s="270"/>
      <c r="P111" s="270"/>
      <c r="Q111" s="34"/>
      <c r="R111" s="35"/>
    </row>
    <row r="112" spans="2:21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18" customHeight="1">
      <c r="B113" s="33"/>
      <c r="C113" s="30" t="s">
        <v>21</v>
      </c>
      <c r="D113" s="34"/>
      <c r="E113" s="34"/>
      <c r="F113" s="28" t="str">
        <f>F9</f>
        <v xml:space="preserve"> </v>
      </c>
      <c r="G113" s="34"/>
      <c r="H113" s="34"/>
      <c r="I113" s="34"/>
      <c r="J113" s="34"/>
      <c r="K113" s="30" t="s">
        <v>23</v>
      </c>
      <c r="L113" s="34"/>
      <c r="M113" s="271" t="str">
        <f>IF(O9="","",O9)</f>
        <v>29.3.2017</v>
      </c>
      <c r="N113" s="271"/>
      <c r="O113" s="271"/>
      <c r="P113" s="271"/>
      <c r="Q113" s="34"/>
      <c r="R113" s="35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 ht="15">
      <c r="B115" s="33"/>
      <c r="C115" s="30" t="s">
        <v>25</v>
      </c>
      <c r="D115" s="34"/>
      <c r="E115" s="34"/>
      <c r="F115" s="28" t="str">
        <f>E12</f>
        <v xml:space="preserve"> </v>
      </c>
      <c r="G115" s="34"/>
      <c r="H115" s="34"/>
      <c r="I115" s="34"/>
      <c r="J115" s="34"/>
      <c r="K115" s="30" t="s">
        <v>29</v>
      </c>
      <c r="L115" s="34"/>
      <c r="M115" s="238" t="str">
        <f>E18</f>
        <v xml:space="preserve"> </v>
      </c>
      <c r="N115" s="238"/>
      <c r="O115" s="238"/>
      <c r="P115" s="238"/>
      <c r="Q115" s="238"/>
      <c r="R115" s="35"/>
    </row>
    <row r="116" spans="2:65" s="1" customFormat="1" ht="14.45" customHeight="1">
      <c r="B116" s="33"/>
      <c r="C116" s="30" t="s">
        <v>28</v>
      </c>
      <c r="D116" s="34"/>
      <c r="E116" s="34"/>
      <c r="F116" s="28" t="str">
        <f>IF(E15="","",E15)</f>
        <v xml:space="preserve"> </v>
      </c>
      <c r="G116" s="34"/>
      <c r="H116" s="34"/>
      <c r="I116" s="34"/>
      <c r="J116" s="34"/>
      <c r="K116" s="30" t="s">
        <v>31</v>
      </c>
      <c r="L116" s="34"/>
      <c r="M116" s="238" t="str">
        <f>E21</f>
        <v xml:space="preserve"> </v>
      </c>
      <c r="N116" s="238"/>
      <c r="O116" s="238"/>
      <c r="P116" s="238"/>
      <c r="Q116" s="238"/>
      <c r="R116" s="35"/>
    </row>
    <row r="117" spans="2:65" s="1" customFormat="1" ht="10.3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8" customFormat="1" ht="29.25" customHeight="1">
      <c r="B118" s="121"/>
      <c r="C118" s="122" t="s">
        <v>120</v>
      </c>
      <c r="D118" s="123" t="s">
        <v>121</v>
      </c>
      <c r="E118" s="123" t="s">
        <v>54</v>
      </c>
      <c r="F118" s="284" t="s">
        <v>122</v>
      </c>
      <c r="G118" s="284"/>
      <c r="H118" s="284"/>
      <c r="I118" s="284"/>
      <c r="J118" s="123" t="s">
        <v>123</v>
      </c>
      <c r="K118" s="123" t="s">
        <v>124</v>
      </c>
      <c r="L118" s="285" t="s">
        <v>125</v>
      </c>
      <c r="M118" s="285"/>
      <c r="N118" s="284" t="s">
        <v>105</v>
      </c>
      <c r="O118" s="284"/>
      <c r="P118" s="284"/>
      <c r="Q118" s="286"/>
      <c r="R118" s="124"/>
      <c r="T118" s="74" t="s">
        <v>126</v>
      </c>
      <c r="U118" s="75" t="s">
        <v>36</v>
      </c>
      <c r="V118" s="75" t="s">
        <v>127</v>
      </c>
      <c r="W118" s="75" t="s">
        <v>128</v>
      </c>
      <c r="X118" s="75" t="s">
        <v>129</v>
      </c>
      <c r="Y118" s="75" t="s">
        <v>130</v>
      </c>
      <c r="Z118" s="75" t="s">
        <v>131</v>
      </c>
      <c r="AA118" s="76" t="s">
        <v>132</v>
      </c>
    </row>
    <row r="119" spans="2:65" s="1" customFormat="1" ht="29.25" customHeight="1">
      <c r="B119" s="33"/>
      <c r="C119" s="78" t="s">
        <v>101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96">
        <f>BK119</f>
        <v>0</v>
      </c>
      <c r="O119" s="297"/>
      <c r="P119" s="297"/>
      <c r="Q119" s="297"/>
      <c r="R119" s="35"/>
      <c r="T119" s="77"/>
      <c r="U119" s="49"/>
      <c r="V119" s="49"/>
      <c r="W119" s="125">
        <f>W120+W187</f>
        <v>687.31059700000014</v>
      </c>
      <c r="X119" s="49"/>
      <c r="Y119" s="125">
        <f>Y120+Y187</f>
        <v>27.025110080000001</v>
      </c>
      <c r="Z119" s="49"/>
      <c r="AA119" s="126">
        <f>AA120+AA187</f>
        <v>23.005765700000005</v>
      </c>
      <c r="AT119" s="19" t="s">
        <v>71</v>
      </c>
      <c r="AU119" s="19" t="s">
        <v>107</v>
      </c>
      <c r="BK119" s="127">
        <f>BK120+BK187</f>
        <v>0</v>
      </c>
    </row>
    <row r="120" spans="2:65" s="9" customFormat="1" ht="37.35" customHeight="1">
      <c r="B120" s="128"/>
      <c r="C120" s="129"/>
      <c r="D120" s="130" t="s">
        <v>108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298">
        <f>BK120</f>
        <v>0</v>
      </c>
      <c r="O120" s="279"/>
      <c r="P120" s="279"/>
      <c r="Q120" s="279"/>
      <c r="R120" s="131"/>
      <c r="T120" s="132"/>
      <c r="U120" s="129"/>
      <c r="V120" s="129"/>
      <c r="W120" s="133">
        <f>W121+W134+W147+W169+W185</f>
        <v>538.23554700000011</v>
      </c>
      <c r="X120" s="129"/>
      <c r="Y120" s="133">
        <f>Y121+Y134+Y147+Y169+Y185</f>
        <v>25.274189500000002</v>
      </c>
      <c r="Z120" s="129"/>
      <c r="AA120" s="134">
        <f>AA121+AA134+AA147+AA169+AA185</f>
        <v>19.267308000000003</v>
      </c>
      <c r="AR120" s="135" t="s">
        <v>80</v>
      </c>
      <c r="AT120" s="136" t="s">
        <v>71</v>
      </c>
      <c r="AU120" s="136" t="s">
        <v>72</v>
      </c>
      <c r="AY120" s="135" t="s">
        <v>133</v>
      </c>
      <c r="BK120" s="137">
        <f>BK121+BK134+BK147+BK169+BK185</f>
        <v>0</v>
      </c>
    </row>
    <row r="121" spans="2:65" s="9" customFormat="1" ht="19.899999999999999" customHeight="1">
      <c r="B121" s="128"/>
      <c r="C121" s="129"/>
      <c r="D121" s="138" t="s">
        <v>109</v>
      </c>
      <c r="E121" s="138"/>
      <c r="F121" s="138"/>
      <c r="G121" s="138"/>
      <c r="H121" s="138"/>
      <c r="I121" s="138"/>
      <c r="J121" s="138"/>
      <c r="K121" s="138"/>
      <c r="L121" s="138"/>
      <c r="M121" s="138"/>
      <c r="N121" s="299">
        <f>BK121</f>
        <v>0</v>
      </c>
      <c r="O121" s="300"/>
      <c r="P121" s="300"/>
      <c r="Q121" s="300"/>
      <c r="R121" s="131"/>
      <c r="T121" s="132"/>
      <c r="U121" s="129"/>
      <c r="V121" s="129"/>
      <c r="W121" s="133">
        <f>SUM(W122:W133)</f>
        <v>88.277388000000002</v>
      </c>
      <c r="X121" s="129"/>
      <c r="Y121" s="133">
        <f>SUM(Y122:Y133)</f>
        <v>16.009693560000002</v>
      </c>
      <c r="Z121" s="129"/>
      <c r="AA121" s="134">
        <f>SUM(AA122:AA133)</f>
        <v>0</v>
      </c>
      <c r="AR121" s="135" t="s">
        <v>80</v>
      </c>
      <c r="AT121" s="136" t="s">
        <v>71</v>
      </c>
      <c r="AU121" s="136" t="s">
        <v>80</v>
      </c>
      <c r="AY121" s="135" t="s">
        <v>133</v>
      </c>
      <c r="BK121" s="137">
        <f>SUM(BK122:BK133)</f>
        <v>0</v>
      </c>
    </row>
    <row r="122" spans="2:65" s="1" customFormat="1" ht="22.5" customHeight="1">
      <c r="B122" s="139"/>
      <c r="C122" s="140" t="s">
        <v>80</v>
      </c>
      <c r="D122" s="140" t="s">
        <v>134</v>
      </c>
      <c r="E122" s="141" t="s">
        <v>135</v>
      </c>
      <c r="F122" s="287" t="s">
        <v>136</v>
      </c>
      <c r="G122" s="287"/>
      <c r="H122" s="287"/>
      <c r="I122" s="287"/>
      <c r="J122" s="142" t="s">
        <v>137</v>
      </c>
      <c r="K122" s="143">
        <v>6.1219999999999999</v>
      </c>
      <c r="L122" s="288">
        <v>0</v>
      </c>
      <c r="M122" s="288"/>
      <c r="N122" s="288">
        <f>ROUND(L122*K122,2)</f>
        <v>0</v>
      </c>
      <c r="O122" s="288"/>
      <c r="P122" s="288"/>
      <c r="Q122" s="288"/>
      <c r="R122" s="144"/>
      <c r="T122" s="145" t="s">
        <v>5</v>
      </c>
      <c r="U122" s="42" t="s">
        <v>37</v>
      </c>
      <c r="V122" s="146">
        <v>1.224</v>
      </c>
      <c r="W122" s="146">
        <f>V122*K122</f>
        <v>7.493328</v>
      </c>
      <c r="X122" s="146">
        <v>2.45343</v>
      </c>
      <c r="Y122" s="146">
        <f>X122*K122</f>
        <v>15.01989846</v>
      </c>
      <c r="Z122" s="146">
        <v>0</v>
      </c>
      <c r="AA122" s="147">
        <f>Z122*K122</f>
        <v>0</v>
      </c>
      <c r="AR122" s="19" t="s">
        <v>138</v>
      </c>
      <c r="AT122" s="19" t="s">
        <v>134</v>
      </c>
      <c r="AU122" s="19" t="s">
        <v>97</v>
      </c>
      <c r="AY122" s="19" t="s">
        <v>133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19" t="s">
        <v>80</v>
      </c>
      <c r="BK122" s="148">
        <f>ROUND(L122*K122,2)</f>
        <v>0</v>
      </c>
      <c r="BL122" s="19" t="s">
        <v>138</v>
      </c>
      <c r="BM122" s="19" t="s">
        <v>139</v>
      </c>
    </row>
    <row r="123" spans="2:65" s="10" customFormat="1" ht="31.5" customHeight="1">
      <c r="B123" s="149"/>
      <c r="C123" s="150"/>
      <c r="D123" s="150"/>
      <c r="E123" s="151" t="s">
        <v>5</v>
      </c>
      <c r="F123" s="289" t="s">
        <v>140</v>
      </c>
      <c r="G123" s="290"/>
      <c r="H123" s="290"/>
      <c r="I123" s="290"/>
      <c r="J123" s="150"/>
      <c r="K123" s="152">
        <v>6.1219999999999999</v>
      </c>
      <c r="L123" s="150"/>
      <c r="M123" s="150"/>
      <c r="N123" s="150"/>
      <c r="O123" s="150"/>
      <c r="P123" s="150"/>
      <c r="Q123" s="150"/>
      <c r="R123" s="153"/>
      <c r="T123" s="154"/>
      <c r="U123" s="150"/>
      <c r="V123" s="150"/>
      <c r="W123" s="150"/>
      <c r="X123" s="150"/>
      <c r="Y123" s="150"/>
      <c r="Z123" s="150"/>
      <c r="AA123" s="155"/>
      <c r="AT123" s="156" t="s">
        <v>141</v>
      </c>
      <c r="AU123" s="156" t="s">
        <v>97</v>
      </c>
      <c r="AV123" s="10" t="s">
        <v>97</v>
      </c>
      <c r="AW123" s="10" t="s">
        <v>30</v>
      </c>
      <c r="AX123" s="10" t="s">
        <v>72</v>
      </c>
      <c r="AY123" s="156" t="s">
        <v>133</v>
      </c>
    </row>
    <row r="124" spans="2:65" s="11" customFormat="1" ht="22.5" customHeight="1">
      <c r="B124" s="157"/>
      <c r="C124" s="158"/>
      <c r="D124" s="158"/>
      <c r="E124" s="159" t="s">
        <v>5</v>
      </c>
      <c r="F124" s="291" t="s">
        <v>142</v>
      </c>
      <c r="G124" s="292"/>
      <c r="H124" s="292"/>
      <c r="I124" s="292"/>
      <c r="J124" s="158"/>
      <c r="K124" s="160">
        <v>6.1219999999999999</v>
      </c>
      <c r="L124" s="158"/>
      <c r="M124" s="158"/>
      <c r="N124" s="158"/>
      <c r="O124" s="158"/>
      <c r="P124" s="158"/>
      <c r="Q124" s="158"/>
      <c r="R124" s="161"/>
      <c r="T124" s="162"/>
      <c r="U124" s="158"/>
      <c r="V124" s="158"/>
      <c r="W124" s="158"/>
      <c r="X124" s="158"/>
      <c r="Y124" s="158"/>
      <c r="Z124" s="158"/>
      <c r="AA124" s="163"/>
      <c r="AT124" s="164" t="s">
        <v>141</v>
      </c>
      <c r="AU124" s="164" t="s">
        <v>97</v>
      </c>
      <c r="AV124" s="11" t="s">
        <v>138</v>
      </c>
      <c r="AW124" s="11" t="s">
        <v>30</v>
      </c>
      <c r="AX124" s="11" t="s">
        <v>80</v>
      </c>
      <c r="AY124" s="164" t="s">
        <v>133</v>
      </c>
    </row>
    <row r="125" spans="2:65" s="1" customFormat="1" ht="22.5" customHeight="1">
      <c r="B125" s="139"/>
      <c r="C125" s="140" t="s">
        <v>97</v>
      </c>
      <c r="D125" s="140" t="s">
        <v>134</v>
      </c>
      <c r="E125" s="141" t="s">
        <v>143</v>
      </c>
      <c r="F125" s="287" t="s">
        <v>144</v>
      </c>
      <c r="G125" s="287"/>
      <c r="H125" s="287"/>
      <c r="I125" s="287"/>
      <c r="J125" s="142" t="s">
        <v>145</v>
      </c>
      <c r="K125" s="143">
        <v>40.81</v>
      </c>
      <c r="L125" s="288">
        <v>0</v>
      </c>
      <c r="M125" s="288"/>
      <c r="N125" s="288">
        <f>ROUND(L125*K125,2)</f>
        <v>0</v>
      </c>
      <c r="O125" s="288"/>
      <c r="P125" s="288"/>
      <c r="Q125" s="288"/>
      <c r="R125" s="144"/>
      <c r="T125" s="145" t="s">
        <v>5</v>
      </c>
      <c r="U125" s="42" t="s">
        <v>37</v>
      </c>
      <c r="V125" s="146">
        <v>0.51100000000000001</v>
      </c>
      <c r="W125" s="146">
        <f>V125*K125</f>
        <v>20.853910000000003</v>
      </c>
      <c r="X125" s="146">
        <v>2.15E-3</v>
      </c>
      <c r="Y125" s="146">
        <f>X125*K125</f>
        <v>8.77415E-2</v>
      </c>
      <c r="Z125" s="146">
        <v>0</v>
      </c>
      <c r="AA125" s="147">
        <f>Z125*K125</f>
        <v>0</v>
      </c>
      <c r="AR125" s="19" t="s">
        <v>138</v>
      </c>
      <c r="AT125" s="19" t="s">
        <v>134</v>
      </c>
      <c r="AU125" s="19" t="s">
        <v>97</v>
      </c>
      <c r="AY125" s="19" t="s">
        <v>133</v>
      </c>
      <c r="BE125" s="148">
        <f>IF(U125="základní",N125,0)</f>
        <v>0</v>
      </c>
      <c r="BF125" s="148">
        <f>IF(U125="snížená",N125,0)</f>
        <v>0</v>
      </c>
      <c r="BG125" s="148">
        <f>IF(U125="zákl. přenesená",N125,0)</f>
        <v>0</v>
      </c>
      <c r="BH125" s="148">
        <f>IF(U125="sníž. přenesená",N125,0)</f>
        <v>0</v>
      </c>
      <c r="BI125" s="148">
        <f>IF(U125="nulová",N125,0)</f>
        <v>0</v>
      </c>
      <c r="BJ125" s="19" t="s">
        <v>80</v>
      </c>
      <c r="BK125" s="148">
        <f>ROUND(L125*K125,2)</f>
        <v>0</v>
      </c>
      <c r="BL125" s="19" t="s">
        <v>138</v>
      </c>
      <c r="BM125" s="19" t="s">
        <v>146</v>
      </c>
    </row>
    <row r="126" spans="2:65" s="10" customFormat="1" ht="22.5" customHeight="1">
      <c r="B126" s="149"/>
      <c r="C126" s="150"/>
      <c r="D126" s="150"/>
      <c r="E126" s="151" t="s">
        <v>5</v>
      </c>
      <c r="F126" s="289" t="s">
        <v>147</v>
      </c>
      <c r="G126" s="290"/>
      <c r="H126" s="290"/>
      <c r="I126" s="290"/>
      <c r="J126" s="150"/>
      <c r="K126" s="152">
        <v>40.81</v>
      </c>
      <c r="L126" s="150"/>
      <c r="M126" s="150"/>
      <c r="N126" s="150"/>
      <c r="O126" s="150"/>
      <c r="P126" s="150"/>
      <c r="Q126" s="150"/>
      <c r="R126" s="153"/>
      <c r="T126" s="154"/>
      <c r="U126" s="150"/>
      <c r="V126" s="150"/>
      <c r="W126" s="150"/>
      <c r="X126" s="150"/>
      <c r="Y126" s="150"/>
      <c r="Z126" s="150"/>
      <c r="AA126" s="155"/>
      <c r="AT126" s="156" t="s">
        <v>141</v>
      </c>
      <c r="AU126" s="156" t="s">
        <v>97</v>
      </c>
      <c r="AV126" s="10" t="s">
        <v>97</v>
      </c>
      <c r="AW126" s="10" t="s">
        <v>30</v>
      </c>
      <c r="AX126" s="10" t="s">
        <v>72</v>
      </c>
      <c r="AY126" s="156" t="s">
        <v>133</v>
      </c>
    </row>
    <row r="127" spans="2:65" s="11" customFormat="1" ht="22.5" customHeight="1">
      <c r="B127" s="157"/>
      <c r="C127" s="158"/>
      <c r="D127" s="158"/>
      <c r="E127" s="159" t="s">
        <v>5</v>
      </c>
      <c r="F127" s="291" t="s">
        <v>142</v>
      </c>
      <c r="G127" s="292"/>
      <c r="H127" s="292"/>
      <c r="I127" s="292"/>
      <c r="J127" s="158"/>
      <c r="K127" s="160">
        <v>40.81</v>
      </c>
      <c r="L127" s="158"/>
      <c r="M127" s="158"/>
      <c r="N127" s="158"/>
      <c r="O127" s="158"/>
      <c r="P127" s="158"/>
      <c r="Q127" s="158"/>
      <c r="R127" s="161"/>
      <c r="T127" s="162"/>
      <c r="U127" s="158"/>
      <c r="V127" s="158"/>
      <c r="W127" s="158"/>
      <c r="X127" s="158"/>
      <c r="Y127" s="158"/>
      <c r="Z127" s="158"/>
      <c r="AA127" s="163"/>
      <c r="AT127" s="164" t="s">
        <v>141</v>
      </c>
      <c r="AU127" s="164" t="s">
        <v>97</v>
      </c>
      <c r="AV127" s="11" t="s">
        <v>138</v>
      </c>
      <c r="AW127" s="11" t="s">
        <v>30</v>
      </c>
      <c r="AX127" s="11" t="s">
        <v>80</v>
      </c>
      <c r="AY127" s="164" t="s">
        <v>133</v>
      </c>
    </row>
    <row r="128" spans="2:65" s="1" customFormat="1" ht="22.5" customHeight="1">
      <c r="B128" s="139"/>
      <c r="C128" s="140" t="s">
        <v>148</v>
      </c>
      <c r="D128" s="140" t="s">
        <v>134</v>
      </c>
      <c r="E128" s="141" t="s">
        <v>149</v>
      </c>
      <c r="F128" s="287" t="s">
        <v>150</v>
      </c>
      <c r="G128" s="287"/>
      <c r="H128" s="287"/>
      <c r="I128" s="287"/>
      <c r="J128" s="142" t="s">
        <v>145</v>
      </c>
      <c r="K128" s="143">
        <v>40.81</v>
      </c>
      <c r="L128" s="288">
        <v>0</v>
      </c>
      <c r="M128" s="288"/>
      <c r="N128" s="288">
        <f>ROUND(L128*K128,2)</f>
        <v>0</v>
      </c>
      <c r="O128" s="288"/>
      <c r="P128" s="288"/>
      <c r="Q128" s="288"/>
      <c r="R128" s="144"/>
      <c r="T128" s="145" t="s">
        <v>5</v>
      </c>
      <c r="U128" s="42" t="s">
        <v>37</v>
      </c>
      <c r="V128" s="146">
        <v>0.26600000000000001</v>
      </c>
      <c r="W128" s="146">
        <f>V128*K128</f>
        <v>10.855460000000001</v>
      </c>
      <c r="X128" s="146">
        <v>0</v>
      </c>
      <c r="Y128" s="146">
        <f>X128*K128</f>
        <v>0</v>
      </c>
      <c r="Z128" s="146">
        <v>0</v>
      </c>
      <c r="AA128" s="147">
        <f>Z128*K128</f>
        <v>0</v>
      </c>
      <c r="AR128" s="19" t="s">
        <v>138</v>
      </c>
      <c r="AT128" s="19" t="s">
        <v>134</v>
      </c>
      <c r="AU128" s="19" t="s">
        <v>97</v>
      </c>
      <c r="AY128" s="19" t="s">
        <v>133</v>
      </c>
      <c r="BE128" s="148">
        <f>IF(U128="základní",N128,0)</f>
        <v>0</v>
      </c>
      <c r="BF128" s="148">
        <f>IF(U128="snížená",N128,0)</f>
        <v>0</v>
      </c>
      <c r="BG128" s="148">
        <f>IF(U128="zákl. přenesená",N128,0)</f>
        <v>0</v>
      </c>
      <c r="BH128" s="148">
        <f>IF(U128="sníž. přenesená",N128,0)</f>
        <v>0</v>
      </c>
      <c r="BI128" s="148">
        <f>IF(U128="nulová",N128,0)</f>
        <v>0</v>
      </c>
      <c r="BJ128" s="19" t="s">
        <v>80</v>
      </c>
      <c r="BK128" s="148">
        <f>ROUND(L128*K128,2)</f>
        <v>0</v>
      </c>
      <c r="BL128" s="19" t="s">
        <v>138</v>
      </c>
      <c r="BM128" s="19" t="s">
        <v>151</v>
      </c>
    </row>
    <row r="129" spans="2:65" s="1" customFormat="1" ht="31.5" customHeight="1">
      <c r="B129" s="139"/>
      <c r="C129" s="140" t="s">
        <v>138</v>
      </c>
      <c r="D129" s="140" t="s">
        <v>134</v>
      </c>
      <c r="E129" s="141" t="s">
        <v>152</v>
      </c>
      <c r="F129" s="287" t="s">
        <v>153</v>
      </c>
      <c r="G129" s="287"/>
      <c r="H129" s="287"/>
      <c r="I129" s="287"/>
      <c r="J129" s="142" t="s">
        <v>145</v>
      </c>
      <c r="K129" s="143">
        <v>40.81</v>
      </c>
      <c r="L129" s="288">
        <v>0</v>
      </c>
      <c r="M129" s="288"/>
      <c r="N129" s="288">
        <f>ROUND(L129*K129,2)</f>
        <v>0</v>
      </c>
      <c r="O129" s="288"/>
      <c r="P129" s="288"/>
      <c r="Q129" s="288"/>
      <c r="R129" s="144"/>
      <c r="T129" s="145" t="s">
        <v>5</v>
      </c>
      <c r="U129" s="42" t="s">
        <v>37</v>
      </c>
      <c r="V129" s="146">
        <v>0.38600000000000001</v>
      </c>
      <c r="W129" s="146">
        <f>V129*K129</f>
        <v>15.752660000000001</v>
      </c>
      <c r="X129" s="146">
        <v>3.0999999999999999E-3</v>
      </c>
      <c r="Y129" s="146">
        <f>X129*K129</f>
        <v>0.12651100000000001</v>
      </c>
      <c r="Z129" s="146">
        <v>0</v>
      </c>
      <c r="AA129" s="147">
        <f>Z129*K129</f>
        <v>0</v>
      </c>
      <c r="AR129" s="19" t="s">
        <v>138</v>
      </c>
      <c r="AT129" s="19" t="s">
        <v>134</v>
      </c>
      <c r="AU129" s="19" t="s">
        <v>97</v>
      </c>
      <c r="AY129" s="19" t="s">
        <v>133</v>
      </c>
      <c r="BE129" s="148">
        <f>IF(U129="základní",N129,0)</f>
        <v>0</v>
      </c>
      <c r="BF129" s="148">
        <f>IF(U129="snížená",N129,0)</f>
        <v>0</v>
      </c>
      <c r="BG129" s="148">
        <f>IF(U129="zákl. přenesená",N129,0)</f>
        <v>0</v>
      </c>
      <c r="BH129" s="148">
        <f>IF(U129="sníž. přenesená",N129,0)</f>
        <v>0</v>
      </c>
      <c r="BI129" s="148">
        <f>IF(U129="nulová",N129,0)</f>
        <v>0</v>
      </c>
      <c r="BJ129" s="19" t="s">
        <v>80</v>
      </c>
      <c r="BK129" s="148">
        <f>ROUND(L129*K129,2)</f>
        <v>0</v>
      </c>
      <c r="BL129" s="19" t="s">
        <v>138</v>
      </c>
      <c r="BM129" s="19" t="s">
        <v>154</v>
      </c>
    </row>
    <row r="130" spans="2:65" s="1" customFormat="1" ht="31.5" customHeight="1">
      <c r="B130" s="139"/>
      <c r="C130" s="140" t="s">
        <v>155</v>
      </c>
      <c r="D130" s="140" t="s">
        <v>134</v>
      </c>
      <c r="E130" s="141" t="s">
        <v>156</v>
      </c>
      <c r="F130" s="287" t="s">
        <v>157</v>
      </c>
      <c r="G130" s="287"/>
      <c r="H130" s="287"/>
      <c r="I130" s="287"/>
      <c r="J130" s="142" t="s">
        <v>145</v>
      </c>
      <c r="K130" s="143">
        <v>40.81</v>
      </c>
      <c r="L130" s="288">
        <v>0</v>
      </c>
      <c r="M130" s="288"/>
      <c r="N130" s="288">
        <f>ROUND(L130*K130,2)</f>
        <v>0</v>
      </c>
      <c r="O130" s="288"/>
      <c r="P130" s="288"/>
      <c r="Q130" s="288"/>
      <c r="R130" s="144"/>
      <c r="T130" s="145" t="s">
        <v>5</v>
      </c>
      <c r="U130" s="42" t="s">
        <v>37</v>
      </c>
      <c r="V130" s="146">
        <v>0.13</v>
      </c>
      <c r="W130" s="146">
        <f>V130*K130</f>
        <v>5.3053000000000008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19" t="s">
        <v>138</v>
      </c>
      <c r="AT130" s="19" t="s">
        <v>134</v>
      </c>
      <c r="AU130" s="19" t="s">
        <v>97</v>
      </c>
      <c r="AY130" s="19" t="s">
        <v>133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19" t="s">
        <v>80</v>
      </c>
      <c r="BK130" s="148">
        <f>ROUND(L130*K130,2)</f>
        <v>0</v>
      </c>
      <c r="BL130" s="19" t="s">
        <v>138</v>
      </c>
      <c r="BM130" s="19" t="s">
        <v>158</v>
      </c>
    </row>
    <row r="131" spans="2:65" s="1" customFormat="1" ht="22.5" customHeight="1">
      <c r="B131" s="139"/>
      <c r="C131" s="140" t="s">
        <v>159</v>
      </c>
      <c r="D131" s="140" t="s">
        <v>134</v>
      </c>
      <c r="E131" s="141" t="s">
        <v>160</v>
      </c>
      <c r="F131" s="287" t="s">
        <v>161</v>
      </c>
      <c r="G131" s="287"/>
      <c r="H131" s="287"/>
      <c r="I131" s="287"/>
      <c r="J131" s="142" t="s">
        <v>162</v>
      </c>
      <c r="K131" s="143">
        <v>0.73499999999999999</v>
      </c>
      <c r="L131" s="288">
        <v>0</v>
      </c>
      <c r="M131" s="288"/>
      <c r="N131" s="288">
        <f>ROUND(L131*K131,2)</f>
        <v>0</v>
      </c>
      <c r="O131" s="288"/>
      <c r="P131" s="288"/>
      <c r="Q131" s="288"/>
      <c r="R131" s="144"/>
      <c r="T131" s="145" t="s">
        <v>5</v>
      </c>
      <c r="U131" s="42" t="s">
        <v>37</v>
      </c>
      <c r="V131" s="146">
        <v>38.118000000000002</v>
      </c>
      <c r="W131" s="146">
        <f>V131*K131</f>
        <v>28.016730000000003</v>
      </c>
      <c r="X131" s="146">
        <v>1.0551600000000001</v>
      </c>
      <c r="Y131" s="146">
        <f>X131*K131</f>
        <v>0.77554260000000008</v>
      </c>
      <c r="Z131" s="146">
        <v>0</v>
      </c>
      <c r="AA131" s="147">
        <f>Z131*K131</f>
        <v>0</v>
      </c>
      <c r="AR131" s="19" t="s">
        <v>138</v>
      </c>
      <c r="AT131" s="19" t="s">
        <v>134</v>
      </c>
      <c r="AU131" s="19" t="s">
        <v>97</v>
      </c>
      <c r="AY131" s="19" t="s">
        <v>133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19" t="s">
        <v>80</v>
      </c>
      <c r="BK131" s="148">
        <f>ROUND(L131*K131,2)</f>
        <v>0</v>
      </c>
      <c r="BL131" s="19" t="s">
        <v>138</v>
      </c>
      <c r="BM131" s="19" t="s">
        <v>163</v>
      </c>
    </row>
    <row r="132" spans="2:65" s="10" customFormat="1" ht="22.5" customHeight="1">
      <c r="B132" s="149"/>
      <c r="C132" s="150"/>
      <c r="D132" s="150"/>
      <c r="E132" s="151" t="s">
        <v>5</v>
      </c>
      <c r="F132" s="289" t="s">
        <v>164</v>
      </c>
      <c r="G132" s="290"/>
      <c r="H132" s="290"/>
      <c r="I132" s="290"/>
      <c r="J132" s="150"/>
      <c r="K132" s="152">
        <v>0.73499999999999999</v>
      </c>
      <c r="L132" s="150"/>
      <c r="M132" s="150"/>
      <c r="N132" s="150"/>
      <c r="O132" s="150"/>
      <c r="P132" s="150"/>
      <c r="Q132" s="150"/>
      <c r="R132" s="153"/>
      <c r="T132" s="154"/>
      <c r="U132" s="150"/>
      <c r="V132" s="150"/>
      <c r="W132" s="150"/>
      <c r="X132" s="150"/>
      <c r="Y132" s="150"/>
      <c r="Z132" s="150"/>
      <c r="AA132" s="155"/>
      <c r="AT132" s="156" t="s">
        <v>141</v>
      </c>
      <c r="AU132" s="156" t="s">
        <v>97</v>
      </c>
      <c r="AV132" s="10" t="s">
        <v>97</v>
      </c>
      <c r="AW132" s="10" t="s">
        <v>30</v>
      </c>
      <c r="AX132" s="10" t="s">
        <v>72</v>
      </c>
      <c r="AY132" s="156" t="s">
        <v>133</v>
      </c>
    </row>
    <row r="133" spans="2:65" s="11" customFormat="1" ht="22.5" customHeight="1">
      <c r="B133" s="157"/>
      <c r="C133" s="158"/>
      <c r="D133" s="158"/>
      <c r="E133" s="159" t="s">
        <v>5</v>
      </c>
      <c r="F133" s="291" t="s">
        <v>142</v>
      </c>
      <c r="G133" s="292"/>
      <c r="H133" s="292"/>
      <c r="I133" s="292"/>
      <c r="J133" s="158"/>
      <c r="K133" s="160">
        <v>0.73499999999999999</v>
      </c>
      <c r="L133" s="158"/>
      <c r="M133" s="158"/>
      <c r="N133" s="158"/>
      <c r="O133" s="158"/>
      <c r="P133" s="158"/>
      <c r="Q133" s="158"/>
      <c r="R133" s="161"/>
      <c r="T133" s="162"/>
      <c r="U133" s="158"/>
      <c r="V133" s="158"/>
      <c r="W133" s="158"/>
      <c r="X133" s="158"/>
      <c r="Y133" s="158"/>
      <c r="Z133" s="158"/>
      <c r="AA133" s="163"/>
      <c r="AT133" s="164" t="s">
        <v>141</v>
      </c>
      <c r="AU133" s="164" t="s">
        <v>97</v>
      </c>
      <c r="AV133" s="11" t="s">
        <v>138</v>
      </c>
      <c r="AW133" s="11" t="s">
        <v>30</v>
      </c>
      <c r="AX133" s="11" t="s">
        <v>80</v>
      </c>
      <c r="AY133" s="164" t="s">
        <v>133</v>
      </c>
    </row>
    <row r="134" spans="2:65" s="9" customFormat="1" ht="29.85" customHeight="1">
      <c r="B134" s="128"/>
      <c r="C134" s="129"/>
      <c r="D134" s="138" t="s">
        <v>110</v>
      </c>
      <c r="E134" s="138"/>
      <c r="F134" s="138"/>
      <c r="G134" s="138"/>
      <c r="H134" s="138"/>
      <c r="I134" s="138"/>
      <c r="J134" s="138"/>
      <c r="K134" s="138"/>
      <c r="L134" s="138"/>
      <c r="M134" s="138"/>
      <c r="N134" s="299">
        <f>BK134</f>
        <v>0</v>
      </c>
      <c r="O134" s="300"/>
      <c r="P134" s="300"/>
      <c r="Q134" s="300"/>
      <c r="R134" s="131"/>
      <c r="T134" s="132"/>
      <c r="U134" s="129"/>
      <c r="V134" s="129"/>
      <c r="W134" s="133">
        <f>SUM(W135:W146)</f>
        <v>23.126720000000002</v>
      </c>
      <c r="X134" s="129"/>
      <c r="Y134" s="133">
        <f>SUM(Y135:Y146)</f>
        <v>9.2394559400000009</v>
      </c>
      <c r="Z134" s="129"/>
      <c r="AA134" s="134">
        <f>SUM(AA135:AA146)</f>
        <v>0</v>
      </c>
      <c r="AR134" s="135" t="s">
        <v>80</v>
      </c>
      <c r="AT134" s="136" t="s">
        <v>71</v>
      </c>
      <c r="AU134" s="136" t="s">
        <v>80</v>
      </c>
      <c r="AY134" s="135" t="s">
        <v>133</v>
      </c>
      <c r="BK134" s="137">
        <f>SUM(BK135:BK146)</f>
        <v>0</v>
      </c>
    </row>
    <row r="135" spans="2:65" s="1" customFormat="1" ht="31.5" customHeight="1">
      <c r="B135" s="139"/>
      <c r="C135" s="140" t="s">
        <v>165</v>
      </c>
      <c r="D135" s="140" t="s">
        <v>134</v>
      </c>
      <c r="E135" s="141" t="s">
        <v>166</v>
      </c>
      <c r="F135" s="287" t="s">
        <v>167</v>
      </c>
      <c r="G135" s="287"/>
      <c r="H135" s="287"/>
      <c r="I135" s="287"/>
      <c r="J135" s="142" t="s">
        <v>137</v>
      </c>
      <c r="K135" s="143">
        <v>1.9470000000000001</v>
      </c>
      <c r="L135" s="288">
        <v>0</v>
      </c>
      <c r="M135" s="288"/>
      <c r="N135" s="288">
        <f>ROUND(L135*K135,2)</f>
        <v>0</v>
      </c>
      <c r="O135" s="288"/>
      <c r="P135" s="288"/>
      <c r="Q135" s="288"/>
      <c r="R135" s="144"/>
      <c r="T135" s="145" t="s">
        <v>5</v>
      </c>
      <c r="U135" s="42" t="s">
        <v>37</v>
      </c>
      <c r="V135" s="146">
        <v>3.2130000000000001</v>
      </c>
      <c r="W135" s="146">
        <f>V135*K135</f>
        <v>6.2557110000000007</v>
      </c>
      <c r="X135" s="146">
        <v>2.2563399999999998</v>
      </c>
      <c r="Y135" s="146">
        <f>X135*K135</f>
        <v>4.3930939799999997</v>
      </c>
      <c r="Z135" s="146">
        <v>0</v>
      </c>
      <c r="AA135" s="147">
        <f>Z135*K135</f>
        <v>0</v>
      </c>
      <c r="AR135" s="19" t="s">
        <v>138</v>
      </c>
      <c r="AT135" s="19" t="s">
        <v>134</v>
      </c>
      <c r="AU135" s="19" t="s">
        <v>97</v>
      </c>
      <c r="AY135" s="19" t="s">
        <v>133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19" t="s">
        <v>80</v>
      </c>
      <c r="BK135" s="148">
        <f>ROUND(L135*K135,2)</f>
        <v>0</v>
      </c>
      <c r="BL135" s="19" t="s">
        <v>138</v>
      </c>
      <c r="BM135" s="19" t="s">
        <v>168</v>
      </c>
    </row>
    <row r="136" spans="2:65" s="10" customFormat="1" ht="22.5" customHeight="1">
      <c r="B136" s="149"/>
      <c r="C136" s="150"/>
      <c r="D136" s="150"/>
      <c r="E136" s="151" t="s">
        <v>5</v>
      </c>
      <c r="F136" s="289" t="s">
        <v>169</v>
      </c>
      <c r="G136" s="290"/>
      <c r="H136" s="290"/>
      <c r="I136" s="290"/>
      <c r="J136" s="150"/>
      <c r="K136" s="152">
        <v>1.9470000000000001</v>
      </c>
      <c r="L136" s="150"/>
      <c r="M136" s="150"/>
      <c r="N136" s="150"/>
      <c r="O136" s="150"/>
      <c r="P136" s="150"/>
      <c r="Q136" s="150"/>
      <c r="R136" s="153"/>
      <c r="T136" s="154"/>
      <c r="U136" s="150"/>
      <c r="V136" s="150"/>
      <c r="W136" s="150"/>
      <c r="X136" s="150"/>
      <c r="Y136" s="150"/>
      <c r="Z136" s="150"/>
      <c r="AA136" s="155"/>
      <c r="AT136" s="156" t="s">
        <v>141</v>
      </c>
      <c r="AU136" s="156" t="s">
        <v>97</v>
      </c>
      <c r="AV136" s="10" t="s">
        <v>97</v>
      </c>
      <c r="AW136" s="10" t="s">
        <v>30</v>
      </c>
      <c r="AX136" s="10" t="s">
        <v>72</v>
      </c>
      <c r="AY136" s="156" t="s">
        <v>133</v>
      </c>
    </row>
    <row r="137" spans="2:65" s="11" customFormat="1" ht="22.5" customHeight="1">
      <c r="B137" s="157"/>
      <c r="C137" s="158"/>
      <c r="D137" s="158"/>
      <c r="E137" s="159" t="s">
        <v>5</v>
      </c>
      <c r="F137" s="291" t="s">
        <v>142</v>
      </c>
      <c r="G137" s="292"/>
      <c r="H137" s="292"/>
      <c r="I137" s="292"/>
      <c r="J137" s="158"/>
      <c r="K137" s="160">
        <v>1.9470000000000001</v>
      </c>
      <c r="L137" s="158"/>
      <c r="M137" s="158"/>
      <c r="N137" s="158"/>
      <c r="O137" s="158"/>
      <c r="P137" s="158"/>
      <c r="Q137" s="158"/>
      <c r="R137" s="161"/>
      <c r="T137" s="162"/>
      <c r="U137" s="158"/>
      <c r="V137" s="158"/>
      <c r="W137" s="158"/>
      <c r="X137" s="158"/>
      <c r="Y137" s="158"/>
      <c r="Z137" s="158"/>
      <c r="AA137" s="163"/>
      <c r="AT137" s="164" t="s">
        <v>141</v>
      </c>
      <c r="AU137" s="164" t="s">
        <v>97</v>
      </c>
      <c r="AV137" s="11" t="s">
        <v>138</v>
      </c>
      <c r="AW137" s="11" t="s">
        <v>30</v>
      </c>
      <c r="AX137" s="11" t="s">
        <v>80</v>
      </c>
      <c r="AY137" s="164" t="s">
        <v>133</v>
      </c>
    </row>
    <row r="138" spans="2:65" s="1" customFormat="1" ht="31.5" customHeight="1">
      <c r="B138" s="139"/>
      <c r="C138" s="140" t="s">
        <v>170</v>
      </c>
      <c r="D138" s="140" t="s">
        <v>134</v>
      </c>
      <c r="E138" s="141" t="s">
        <v>171</v>
      </c>
      <c r="F138" s="287" t="s">
        <v>172</v>
      </c>
      <c r="G138" s="287"/>
      <c r="H138" s="287"/>
      <c r="I138" s="287"/>
      <c r="J138" s="142" t="s">
        <v>137</v>
      </c>
      <c r="K138" s="143">
        <v>1.9430000000000001</v>
      </c>
      <c r="L138" s="288">
        <v>0</v>
      </c>
      <c r="M138" s="288"/>
      <c r="N138" s="288">
        <f>ROUND(L138*K138,2)</f>
        <v>0</v>
      </c>
      <c r="O138" s="288"/>
      <c r="P138" s="288"/>
      <c r="Q138" s="288"/>
      <c r="R138" s="144"/>
      <c r="T138" s="145" t="s">
        <v>5</v>
      </c>
      <c r="U138" s="42" t="s">
        <v>37</v>
      </c>
      <c r="V138" s="146">
        <v>3.6</v>
      </c>
      <c r="W138" s="146">
        <f>V138*K138</f>
        <v>6.9948000000000006</v>
      </c>
      <c r="X138" s="146">
        <v>2.2563399999999998</v>
      </c>
      <c r="Y138" s="146">
        <f>X138*K138</f>
        <v>4.3840686199999999</v>
      </c>
      <c r="Z138" s="146">
        <v>0</v>
      </c>
      <c r="AA138" s="147">
        <f>Z138*K138</f>
        <v>0</v>
      </c>
      <c r="AR138" s="19" t="s">
        <v>138</v>
      </c>
      <c r="AT138" s="19" t="s">
        <v>134</v>
      </c>
      <c r="AU138" s="19" t="s">
        <v>97</v>
      </c>
      <c r="AY138" s="19" t="s">
        <v>133</v>
      </c>
      <c r="BE138" s="148">
        <f>IF(U138="základní",N138,0)</f>
        <v>0</v>
      </c>
      <c r="BF138" s="148">
        <f>IF(U138="snížená",N138,0)</f>
        <v>0</v>
      </c>
      <c r="BG138" s="148">
        <f>IF(U138="zákl. přenesená",N138,0)</f>
        <v>0</v>
      </c>
      <c r="BH138" s="148">
        <f>IF(U138="sníž. přenesená",N138,0)</f>
        <v>0</v>
      </c>
      <c r="BI138" s="148">
        <f>IF(U138="nulová",N138,0)</f>
        <v>0</v>
      </c>
      <c r="BJ138" s="19" t="s">
        <v>80</v>
      </c>
      <c r="BK138" s="148">
        <f>ROUND(L138*K138,2)</f>
        <v>0</v>
      </c>
      <c r="BL138" s="19" t="s">
        <v>138</v>
      </c>
      <c r="BM138" s="19" t="s">
        <v>173</v>
      </c>
    </row>
    <row r="139" spans="2:65" s="10" customFormat="1" ht="22.5" customHeight="1">
      <c r="B139" s="149"/>
      <c r="C139" s="150"/>
      <c r="D139" s="150"/>
      <c r="E139" s="151" t="s">
        <v>5</v>
      </c>
      <c r="F139" s="289" t="s">
        <v>174</v>
      </c>
      <c r="G139" s="290"/>
      <c r="H139" s="290"/>
      <c r="I139" s="290"/>
      <c r="J139" s="150"/>
      <c r="K139" s="152">
        <v>1.9430000000000001</v>
      </c>
      <c r="L139" s="150"/>
      <c r="M139" s="150"/>
      <c r="N139" s="150"/>
      <c r="O139" s="150"/>
      <c r="P139" s="150"/>
      <c r="Q139" s="150"/>
      <c r="R139" s="153"/>
      <c r="T139" s="154"/>
      <c r="U139" s="150"/>
      <c r="V139" s="150"/>
      <c r="W139" s="150"/>
      <c r="X139" s="150"/>
      <c r="Y139" s="150"/>
      <c r="Z139" s="150"/>
      <c r="AA139" s="155"/>
      <c r="AT139" s="156" t="s">
        <v>141</v>
      </c>
      <c r="AU139" s="156" t="s">
        <v>97</v>
      </c>
      <c r="AV139" s="10" t="s">
        <v>97</v>
      </c>
      <c r="AW139" s="10" t="s">
        <v>30</v>
      </c>
      <c r="AX139" s="10" t="s">
        <v>72</v>
      </c>
      <c r="AY139" s="156" t="s">
        <v>133</v>
      </c>
    </row>
    <row r="140" spans="2:65" s="11" customFormat="1" ht="22.5" customHeight="1">
      <c r="B140" s="157"/>
      <c r="C140" s="158"/>
      <c r="D140" s="158"/>
      <c r="E140" s="159" t="s">
        <v>5</v>
      </c>
      <c r="F140" s="291" t="s">
        <v>142</v>
      </c>
      <c r="G140" s="292"/>
      <c r="H140" s="292"/>
      <c r="I140" s="292"/>
      <c r="J140" s="158"/>
      <c r="K140" s="160">
        <v>1.9430000000000001</v>
      </c>
      <c r="L140" s="158"/>
      <c r="M140" s="158"/>
      <c r="N140" s="158"/>
      <c r="O140" s="158"/>
      <c r="P140" s="158"/>
      <c r="Q140" s="158"/>
      <c r="R140" s="161"/>
      <c r="T140" s="162"/>
      <c r="U140" s="158"/>
      <c r="V140" s="158"/>
      <c r="W140" s="158"/>
      <c r="X140" s="158"/>
      <c r="Y140" s="158"/>
      <c r="Z140" s="158"/>
      <c r="AA140" s="163"/>
      <c r="AT140" s="164" t="s">
        <v>141</v>
      </c>
      <c r="AU140" s="164" t="s">
        <v>97</v>
      </c>
      <c r="AV140" s="11" t="s">
        <v>138</v>
      </c>
      <c r="AW140" s="11" t="s">
        <v>30</v>
      </c>
      <c r="AX140" s="11" t="s">
        <v>80</v>
      </c>
      <c r="AY140" s="164" t="s">
        <v>133</v>
      </c>
    </row>
    <row r="141" spans="2:65" s="1" customFormat="1" ht="31.5" customHeight="1">
      <c r="B141" s="139"/>
      <c r="C141" s="140" t="s">
        <v>175</v>
      </c>
      <c r="D141" s="140" t="s">
        <v>134</v>
      </c>
      <c r="E141" s="141" t="s">
        <v>176</v>
      </c>
      <c r="F141" s="287" t="s">
        <v>177</v>
      </c>
      <c r="G141" s="287"/>
      <c r="H141" s="287"/>
      <c r="I141" s="287"/>
      <c r="J141" s="142" t="s">
        <v>137</v>
      </c>
      <c r="K141" s="143">
        <v>3.89</v>
      </c>
      <c r="L141" s="288">
        <v>0</v>
      </c>
      <c r="M141" s="288"/>
      <c r="N141" s="288">
        <f>ROUND(L141*K141,2)</f>
        <v>0</v>
      </c>
      <c r="O141" s="288"/>
      <c r="P141" s="288"/>
      <c r="Q141" s="288"/>
      <c r="R141" s="144"/>
      <c r="T141" s="145" t="s">
        <v>5</v>
      </c>
      <c r="U141" s="42" t="s">
        <v>37</v>
      </c>
      <c r="V141" s="146">
        <v>0.82</v>
      </c>
      <c r="W141" s="146">
        <f>V141*K141</f>
        <v>3.1898</v>
      </c>
      <c r="X141" s="146">
        <v>0</v>
      </c>
      <c r="Y141" s="146">
        <f>X141*K141</f>
        <v>0</v>
      </c>
      <c r="Z141" s="146">
        <v>0</v>
      </c>
      <c r="AA141" s="147">
        <f>Z141*K141</f>
        <v>0</v>
      </c>
      <c r="AR141" s="19" t="s">
        <v>138</v>
      </c>
      <c r="AT141" s="19" t="s">
        <v>134</v>
      </c>
      <c r="AU141" s="19" t="s">
        <v>97</v>
      </c>
      <c r="AY141" s="19" t="s">
        <v>133</v>
      </c>
      <c r="BE141" s="148">
        <f>IF(U141="základní",N141,0)</f>
        <v>0</v>
      </c>
      <c r="BF141" s="148">
        <f>IF(U141="snížená",N141,0)</f>
        <v>0</v>
      </c>
      <c r="BG141" s="148">
        <f>IF(U141="zákl. přenesená",N141,0)</f>
        <v>0</v>
      </c>
      <c r="BH141" s="148">
        <f>IF(U141="sníž. přenesená",N141,0)</f>
        <v>0</v>
      </c>
      <c r="BI141" s="148">
        <f>IF(U141="nulová",N141,0)</f>
        <v>0</v>
      </c>
      <c r="BJ141" s="19" t="s">
        <v>80</v>
      </c>
      <c r="BK141" s="148">
        <f>ROUND(L141*K141,2)</f>
        <v>0</v>
      </c>
      <c r="BL141" s="19" t="s">
        <v>138</v>
      </c>
      <c r="BM141" s="19" t="s">
        <v>178</v>
      </c>
    </row>
    <row r="142" spans="2:65" s="10" customFormat="1" ht="22.5" customHeight="1">
      <c r="B142" s="149"/>
      <c r="C142" s="150"/>
      <c r="D142" s="150"/>
      <c r="E142" s="151" t="s">
        <v>5</v>
      </c>
      <c r="F142" s="289" t="s">
        <v>179</v>
      </c>
      <c r="G142" s="290"/>
      <c r="H142" s="290"/>
      <c r="I142" s="290"/>
      <c r="J142" s="150"/>
      <c r="K142" s="152">
        <v>3.89</v>
      </c>
      <c r="L142" s="150"/>
      <c r="M142" s="150"/>
      <c r="N142" s="150"/>
      <c r="O142" s="150"/>
      <c r="P142" s="150"/>
      <c r="Q142" s="150"/>
      <c r="R142" s="153"/>
      <c r="T142" s="154"/>
      <c r="U142" s="150"/>
      <c r="V142" s="150"/>
      <c r="W142" s="150"/>
      <c r="X142" s="150"/>
      <c r="Y142" s="150"/>
      <c r="Z142" s="150"/>
      <c r="AA142" s="155"/>
      <c r="AT142" s="156" t="s">
        <v>141</v>
      </c>
      <c r="AU142" s="156" t="s">
        <v>97</v>
      </c>
      <c r="AV142" s="10" t="s">
        <v>97</v>
      </c>
      <c r="AW142" s="10" t="s">
        <v>30</v>
      </c>
      <c r="AX142" s="10" t="s">
        <v>72</v>
      </c>
      <c r="AY142" s="156" t="s">
        <v>133</v>
      </c>
    </row>
    <row r="143" spans="2:65" s="11" customFormat="1" ht="22.5" customHeight="1">
      <c r="B143" s="157"/>
      <c r="C143" s="158"/>
      <c r="D143" s="158"/>
      <c r="E143" s="159" t="s">
        <v>5</v>
      </c>
      <c r="F143" s="291" t="s">
        <v>142</v>
      </c>
      <c r="G143" s="292"/>
      <c r="H143" s="292"/>
      <c r="I143" s="292"/>
      <c r="J143" s="158"/>
      <c r="K143" s="160">
        <v>3.89</v>
      </c>
      <c r="L143" s="158"/>
      <c r="M143" s="158"/>
      <c r="N143" s="158"/>
      <c r="O143" s="158"/>
      <c r="P143" s="158"/>
      <c r="Q143" s="158"/>
      <c r="R143" s="161"/>
      <c r="T143" s="162"/>
      <c r="U143" s="158"/>
      <c r="V143" s="158"/>
      <c r="W143" s="158"/>
      <c r="X143" s="158"/>
      <c r="Y143" s="158"/>
      <c r="Z143" s="158"/>
      <c r="AA143" s="163"/>
      <c r="AT143" s="164" t="s">
        <v>141</v>
      </c>
      <c r="AU143" s="164" t="s">
        <v>97</v>
      </c>
      <c r="AV143" s="11" t="s">
        <v>138</v>
      </c>
      <c r="AW143" s="11" t="s">
        <v>30</v>
      </c>
      <c r="AX143" s="11" t="s">
        <v>80</v>
      </c>
      <c r="AY143" s="164" t="s">
        <v>133</v>
      </c>
    </row>
    <row r="144" spans="2:65" s="1" customFormat="1" ht="22.5" customHeight="1">
      <c r="B144" s="139"/>
      <c r="C144" s="140" t="s">
        <v>180</v>
      </c>
      <c r="D144" s="140" t="s">
        <v>134</v>
      </c>
      <c r="E144" s="141" t="s">
        <v>181</v>
      </c>
      <c r="F144" s="287" t="s">
        <v>182</v>
      </c>
      <c r="G144" s="287"/>
      <c r="H144" s="287"/>
      <c r="I144" s="287"/>
      <c r="J144" s="142" t="s">
        <v>162</v>
      </c>
      <c r="K144" s="143">
        <v>0.439</v>
      </c>
      <c r="L144" s="288">
        <v>0</v>
      </c>
      <c r="M144" s="288"/>
      <c r="N144" s="288">
        <f>ROUND(L144*K144,2)</f>
        <v>0</v>
      </c>
      <c r="O144" s="288"/>
      <c r="P144" s="288"/>
      <c r="Q144" s="288"/>
      <c r="R144" s="144"/>
      <c r="T144" s="145" t="s">
        <v>5</v>
      </c>
      <c r="U144" s="42" t="s">
        <v>37</v>
      </c>
      <c r="V144" s="146">
        <v>15.231</v>
      </c>
      <c r="W144" s="146">
        <f>V144*K144</f>
        <v>6.6864090000000003</v>
      </c>
      <c r="X144" s="146">
        <v>1.0530600000000001</v>
      </c>
      <c r="Y144" s="146">
        <f>X144*K144</f>
        <v>0.46229334000000005</v>
      </c>
      <c r="Z144" s="146">
        <v>0</v>
      </c>
      <c r="AA144" s="147">
        <f>Z144*K144</f>
        <v>0</v>
      </c>
      <c r="AR144" s="19" t="s">
        <v>138</v>
      </c>
      <c r="AT144" s="19" t="s">
        <v>134</v>
      </c>
      <c r="AU144" s="19" t="s">
        <v>97</v>
      </c>
      <c r="AY144" s="19" t="s">
        <v>133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19" t="s">
        <v>80</v>
      </c>
      <c r="BK144" s="148">
        <f>ROUND(L144*K144,2)</f>
        <v>0</v>
      </c>
      <c r="BL144" s="19" t="s">
        <v>138</v>
      </c>
      <c r="BM144" s="19" t="s">
        <v>183</v>
      </c>
    </row>
    <row r="145" spans="2:65" s="10" customFormat="1" ht="31.5" customHeight="1">
      <c r="B145" s="149"/>
      <c r="C145" s="150"/>
      <c r="D145" s="150"/>
      <c r="E145" s="151" t="s">
        <v>5</v>
      </c>
      <c r="F145" s="289" t="s">
        <v>184</v>
      </c>
      <c r="G145" s="290"/>
      <c r="H145" s="290"/>
      <c r="I145" s="290"/>
      <c r="J145" s="150"/>
      <c r="K145" s="152">
        <v>0.439</v>
      </c>
      <c r="L145" s="150"/>
      <c r="M145" s="150"/>
      <c r="N145" s="150"/>
      <c r="O145" s="150"/>
      <c r="P145" s="150"/>
      <c r="Q145" s="150"/>
      <c r="R145" s="153"/>
      <c r="T145" s="154"/>
      <c r="U145" s="150"/>
      <c r="V145" s="150"/>
      <c r="W145" s="150"/>
      <c r="X145" s="150"/>
      <c r="Y145" s="150"/>
      <c r="Z145" s="150"/>
      <c r="AA145" s="155"/>
      <c r="AT145" s="156" t="s">
        <v>141</v>
      </c>
      <c r="AU145" s="156" t="s">
        <v>97</v>
      </c>
      <c r="AV145" s="10" t="s">
        <v>97</v>
      </c>
      <c r="AW145" s="10" t="s">
        <v>30</v>
      </c>
      <c r="AX145" s="10" t="s">
        <v>72</v>
      </c>
      <c r="AY145" s="156" t="s">
        <v>133</v>
      </c>
    </row>
    <row r="146" spans="2:65" s="11" customFormat="1" ht="22.5" customHeight="1">
      <c r="B146" s="157"/>
      <c r="C146" s="158"/>
      <c r="D146" s="158"/>
      <c r="E146" s="159" t="s">
        <v>5</v>
      </c>
      <c r="F146" s="291" t="s">
        <v>142</v>
      </c>
      <c r="G146" s="292"/>
      <c r="H146" s="292"/>
      <c r="I146" s="292"/>
      <c r="J146" s="158"/>
      <c r="K146" s="160">
        <v>0.439</v>
      </c>
      <c r="L146" s="158"/>
      <c r="M146" s="158"/>
      <c r="N146" s="158"/>
      <c r="O146" s="158"/>
      <c r="P146" s="158"/>
      <c r="Q146" s="158"/>
      <c r="R146" s="161"/>
      <c r="T146" s="162"/>
      <c r="U146" s="158"/>
      <c r="V146" s="158"/>
      <c r="W146" s="158"/>
      <c r="X146" s="158"/>
      <c r="Y146" s="158"/>
      <c r="Z146" s="158"/>
      <c r="AA146" s="163"/>
      <c r="AT146" s="164" t="s">
        <v>141</v>
      </c>
      <c r="AU146" s="164" t="s">
        <v>97</v>
      </c>
      <c r="AV146" s="11" t="s">
        <v>138</v>
      </c>
      <c r="AW146" s="11" t="s">
        <v>30</v>
      </c>
      <c r="AX146" s="11" t="s">
        <v>80</v>
      </c>
      <c r="AY146" s="164" t="s">
        <v>133</v>
      </c>
    </row>
    <row r="147" spans="2:65" s="9" customFormat="1" ht="29.85" customHeight="1">
      <c r="B147" s="128"/>
      <c r="C147" s="129"/>
      <c r="D147" s="138" t="s">
        <v>111</v>
      </c>
      <c r="E147" s="138"/>
      <c r="F147" s="138"/>
      <c r="G147" s="138"/>
      <c r="H147" s="138"/>
      <c r="I147" s="138"/>
      <c r="J147" s="138"/>
      <c r="K147" s="138"/>
      <c r="L147" s="138"/>
      <c r="M147" s="138"/>
      <c r="N147" s="299">
        <f>BK147</f>
        <v>0</v>
      </c>
      <c r="O147" s="300"/>
      <c r="P147" s="300"/>
      <c r="Q147" s="300"/>
      <c r="R147" s="131"/>
      <c r="T147" s="132"/>
      <c r="U147" s="129"/>
      <c r="V147" s="129"/>
      <c r="W147" s="133">
        <f>SUM(W148:W168)</f>
        <v>360.46574700000008</v>
      </c>
      <c r="X147" s="129"/>
      <c r="Y147" s="133">
        <f>SUM(Y148:Y168)</f>
        <v>2.504E-2</v>
      </c>
      <c r="Z147" s="129"/>
      <c r="AA147" s="134">
        <f>SUM(AA148:AA168)</f>
        <v>19.267308000000003</v>
      </c>
      <c r="AR147" s="135" t="s">
        <v>80</v>
      </c>
      <c r="AT147" s="136" t="s">
        <v>71</v>
      </c>
      <c r="AU147" s="136" t="s">
        <v>80</v>
      </c>
      <c r="AY147" s="135" t="s">
        <v>133</v>
      </c>
      <c r="BK147" s="137">
        <f>SUM(BK148:BK168)</f>
        <v>0</v>
      </c>
    </row>
    <row r="148" spans="2:65" s="1" customFormat="1" ht="44.25" customHeight="1">
      <c r="B148" s="139"/>
      <c r="C148" s="140" t="s">
        <v>185</v>
      </c>
      <c r="D148" s="140" t="s">
        <v>134</v>
      </c>
      <c r="E148" s="141" t="s">
        <v>186</v>
      </c>
      <c r="F148" s="287" t="s">
        <v>187</v>
      </c>
      <c r="G148" s="287"/>
      <c r="H148" s="287"/>
      <c r="I148" s="287"/>
      <c r="J148" s="142" t="s">
        <v>145</v>
      </c>
      <c r="K148" s="143">
        <v>100</v>
      </c>
      <c r="L148" s="288">
        <v>0</v>
      </c>
      <c r="M148" s="288"/>
      <c r="N148" s="288">
        <f>ROUND(L148*K148,2)</f>
        <v>0</v>
      </c>
      <c r="O148" s="288"/>
      <c r="P148" s="288"/>
      <c r="Q148" s="288"/>
      <c r="R148" s="144"/>
      <c r="T148" s="145" t="s">
        <v>5</v>
      </c>
      <c r="U148" s="42" t="s">
        <v>37</v>
      </c>
      <c r="V148" s="146">
        <v>0.126</v>
      </c>
      <c r="W148" s="146">
        <f>V148*K148</f>
        <v>12.6</v>
      </c>
      <c r="X148" s="146">
        <v>2.1000000000000001E-4</v>
      </c>
      <c r="Y148" s="146">
        <f>X148*K148</f>
        <v>2.1000000000000001E-2</v>
      </c>
      <c r="Z148" s="146">
        <v>0</v>
      </c>
      <c r="AA148" s="147">
        <f>Z148*K148</f>
        <v>0</v>
      </c>
      <c r="AR148" s="19" t="s">
        <v>138</v>
      </c>
      <c r="AT148" s="19" t="s">
        <v>134</v>
      </c>
      <c r="AU148" s="19" t="s">
        <v>97</v>
      </c>
      <c r="AY148" s="19" t="s">
        <v>133</v>
      </c>
      <c r="BE148" s="148">
        <f>IF(U148="základní",N148,0)</f>
        <v>0</v>
      </c>
      <c r="BF148" s="148">
        <f>IF(U148="snížená",N148,0)</f>
        <v>0</v>
      </c>
      <c r="BG148" s="148">
        <f>IF(U148="zákl. přenesená",N148,0)</f>
        <v>0</v>
      </c>
      <c r="BH148" s="148">
        <f>IF(U148="sníž. přenesená",N148,0)</f>
        <v>0</v>
      </c>
      <c r="BI148" s="148">
        <f>IF(U148="nulová",N148,0)</f>
        <v>0</v>
      </c>
      <c r="BJ148" s="19" t="s">
        <v>80</v>
      </c>
      <c r="BK148" s="148">
        <f>ROUND(L148*K148,2)</f>
        <v>0</v>
      </c>
      <c r="BL148" s="19" t="s">
        <v>138</v>
      </c>
      <c r="BM148" s="19" t="s">
        <v>188</v>
      </c>
    </row>
    <row r="149" spans="2:65" s="1" customFormat="1" ht="31.5" customHeight="1">
      <c r="B149" s="139"/>
      <c r="C149" s="140" t="s">
        <v>189</v>
      </c>
      <c r="D149" s="140" t="s">
        <v>134</v>
      </c>
      <c r="E149" s="141" t="s">
        <v>190</v>
      </c>
      <c r="F149" s="287" t="s">
        <v>191</v>
      </c>
      <c r="G149" s="287"/>
      <c r="H149" s="287"/>
      <c r="I149" s="287"/>
      <c r="J149" s="142" t="s">
        <v>145</v>
      </c>
      <c r="K149" s="143">
        <v>100</v>
      </c>
      <c r="L149" s="288">
        <v>0</v>
      </c>
      <c r="M149" s="288"/>
      <c r="N149" s="288">
        <f>ROUND(L149*K149,2)</f>
        <v>0</v>
      </c>
      <c r="O149" s="288"/>
      <c r="P149" s="288"/>
      <c r="Q149" s="288"/>
      <c r="R149" s="144"/>
      <c r="T149" s="145" t="s">
        <v>5</v>
      </c>
      <c r="U149" s="42" t="s">
        <v>37</v>
      </c>
      <c r="V149" s="146">
        <v>0.26300000000000001</v>
      </c>
      <c r="W149" s="146">
        <f>V149*K149</f>
        <v>26.3</v>
      </c>
      <c r="X149" s="146">
        <v>4.0000000000000003E-5</v>
      </c>
      <c r="Y149" s="146">
        <f>X149*K149</f>
        <v>4.0000000000000001E-3</v>
      </c>
      <c r="Z149" s="146">
        <v>0</v>
      </c>
      <c r="AA149" s="147">
        <f>Z149*K149</f>
        <v>0</v>
      </c>
      <c r="AR149" s="19" t="s">
        <v>138</v>
      </c>
      <c r="AT149" s="19" t="s">
        <v>134</v>
      </c>
      <c r="AU149" s="19" t="s">
        <v>97</v>
      </c>
      <c r="AY149" s="19" t="s">
        <v>133</v>
      </c>
      <c r="BE149" s="148">
        <f>IF(U149="základní",N149,0)</f>
        <v>0</v>
      </c>
      <c r="BF149" s="148">
        <f>IF(U149="snížená",N149,0)</f>
        <v>0</v>
      </c>
      <c r="BG149" s="148">
        <f>IF(U149="zákl. přenesená",N149,0)</f>
        <v>0</v>
      </c>
      <c r="BH149" s="148">
        <f>IF(U149="sníž. přenesená",N149,0)</f>
        <v>0</v>
      </c>
      <c r="BI149" s="148">
        <f>IF(U149="nulová",N149,0)</f>
        <v>0</v>
      </c>
      <c r="BJ149" s="19" t="s">
        <v>80</v>
      </c>
      <c r="BK149" s="148">
        <f>ROUND(L149*K149,2)</f>
        <v>0</v>
      </c>
      <c r="BL149" s="19" t="s">
        <v>138</v>
      </c>
      <c r="BM149" s="19" t="s">
        <v>192</v>
      </c>
    </row>
    <row r="150" spans="2:65" s="1" customFormat="1" ht="22.5" customHeight="1">
      <c r="B150" s="139"/>
      <c r="C150" s="140" t="s">
        <v>193</v>
      </c>
      <c r="D150" s="140" t="s">
        <v>134</v>
      </c>
      <c r="E150" s="141" t="s">
        <v>194</v>
      </c>
      <c r="F150" s="287" t="s">
        <v>195</v>
      </c>
      <c r="G150" s="287"/>
      <c r="H150" s="287"/>
      <c r="I150" s="287"/>
      <c r="J150" s="142" t="s">
        <v>196</v>
      </c>
      <c r="K150" s="143">
        <v>1</v>
      </c>
      <c r="L150" s="288">
        <v>0</v>
      </c>
      <c r="M150" s="288"/>
      <c r="N150" s="288">
        <f>ROUND(L150*K150,2)</f>
        <v>0</v>
      </c>
      <c r="O150" s="288"/>
      <c r="P150" s="288"/>
      <c r="Q150" s="288"/>
      <c r="R150" s="144"/>
      <c r="T150" s="145" t="s">
        <v>5</v>
      </c>
      <c r="U150" s="42" t="s">
        <v>37</v>
      </c>
      <c r="V150" s="146">
        <v>0.26300000000000001</v>
      </c>
      <c r="W150" s="146">
        <f>V150*K150</f>
        <v>0.26300000000000001</v>
      </c>
      <c r="X150" s="146">
        <v>4.0000000000000003E-5</v>
      </c>
      <c r="Y150" s="146">
        <f>X150*K150</f>
        <v>4.0000000000000003E-5</v>
      </c>
      <c r="Z150" s="146">
        <v>0</v>
      </c>
      <c r="AA150" s="147">
        <f>Z150*K150</f>
        <v>0</v>
      </c>
      <c r="AR150" s="19" t="s">
        <v>138</v>
      </c>
      <c r="AT150" s="19" t="s">
        <v>134</v>
      </c>
      <c r="AU150" s="19" t="s">
        <v>97</v>
      </c>
      <c r="AY150" s="19" t="s">
        <v>133</v>
      </c>
      <c r="BE150" s="148">
        <f>IF(U150="základní",N150,0)</f>
        <v>0</v>
      </c>
      <c r="BF150" s="148">
        <f>IF(U150="snížená",N150,0)</f>
        <v>0</v>
      </c>
      <c r="BG150" s="148">
        <f>IF(U150="zákl. přenesená",N150,0)</f>
        <v>0</v>
      </c>
      <c r="BH150" s="148">
        <f>IF(U150="sníž. přenesená",N150,0)</f>
        <v>0</v>
      </c>
      <c r="BI150" s="148">
        <f>IF(U150="nulová",N150,0)</f>
        <v>0</v>
      </c>
      <c r="BJ150" s="19" t="s">
        <v>80</v>
      </c>
      <c r="BK150" s="148">
        <f>ROUND(L150*K150,2)</f>
        <v>0</v>
      </c>
      <c r="BL150" s="19" t="s">
        <v>138</v>
      </c>
      <c r="BM150" s="19" t="s">
        <v>197</v>
      </c>
    </row>
    <row r="151" spans="2:65" s="1" customFormat="1" ht="44.25" customHeight="1">
      <c r="B151" s="139"/>
      <c r="C151" s="140" t="s">
        <v>198</v>
      </c>
      <c r="D151" s="140" t="s">
        <v>134</v>
      </c>
      <c r="E151" s="141" t="s">
        <v>199</v>
      </c>
      <c r="F151" s="287" t="s">
        <v>200</v>
      </c>
      <c r="G151" s="287"/>
      <c r="H151" s="287"/>
      <c r="I151" s="287"/>
      <c r="J151" s="142" t="s">
        <v>137</v>
      </c>
      <c r="K151" s="143">
        <v>0.91</v>
      </c>
      <c r="L151" s="288">
        <v>0</v>
      </c>
      <c r="M151" s="288"/>
      <c r="N151" s="288">
        <f>ROUND(L151*K151,2)</f>
        <v>0</v>
      </c>
      <c r="O151" s="288"/>
      <c r="P151" s="288"/>
      <c r="Q151" s="288"/>
      <c r="R151" s="144"/>
      <c r="T151" s="145" t="s">
        <v>5</v>
      </c>
      <c r="U151" s="42" t="s">
        <v>37</v>
      </c>
      <c r="V151" s="146">
        <v>9.07</v>
      </c>
      <c r="W151" s="146">
        <f>V151*K151</f>
        <v>8.2537000000000003</v>
      </c>
      <c r="X151" s="146">
        <v>0</v>
      </c>
      <c r="Y151" s="146">
        <f>X151*K151</f>
        <v>0</v>
      </c>
      <c r="Z151" s="146">
        <v>2.2000000000000002</v>
      </c>
      <c r="AA151" s="147">
        <f>Z151*K151</f>
        <v>2.0020000000000002</v>
      </c>
      <c r="AR151" s="19" t="s">
        <v>138</v>
      </c>
      <c r="AT151" s="19" t="s">
        <v>134</v>
      </c>
      <c r="AU151" s="19" t="s">
        <v>97</v>
      </c>
      <c r="AY151" s="19" t="s">
        <v>133</v>
      </c>
      <c r="BE151" s="148">
        <f>IF(U151="základní",N151,0)</f>
        <v>0</v>
      </c>
      <c r="BF151" s="148">
        <f>IF(U151="snížená",N151,0)</f>
        <v>0</v>
      </c>
      <c r="BG151" s="148">
        <f>IF(U151="zákl. přenesená",N151,0)</f>
        <v>0</v>
      </c>
      <c r="BH151" s="148">
        <f>IF(U151="sníž. přenesená",N151,0)</f>
        <v>0</v>
      </c>
      <c r="BI151" s="148">
        <f>IF(U151="nulová",N151,0)</f>
        <v>0</v>
      </c>
      <c r="BJ151" s="19" t="s">
        <v>80</v>
      </c>
      <c r="BK151" s="148">
        <f>ROUND(L151*K151,2)</f>
        <v>0</v>
      </c>
      <c r="BL151" s="19" t="s">
        <v>138</v>
      </c>
      <c r="BM151" s="19" t="s">
        <v>201</v>
      </c>
    </row>
    <row r="152" spans="2:65" s="10" customFormat="1" ht="22.5" customHeight="1">
      <c r="B152" s="149"/>
      <c r="C152" s="150"/>
      <c r="D152" s="150"/>
      <c r="E152" s="151" t="s">
        <v>5</v>
      </c>
      <c r="F152" s="289" t="s">
        <v>202</v>
      </c>
      <c r="G152" s="290"/>
      <c r="H152" s="290"/>
      <c r="I152" s="290"/>
      <c r="J152" s="150"/>
      <c r="K152" s="152">
        <v>0.91</v>
      </c>
      <c r="L152" s="150"/>
      <c r="M152" s="150"/>
      <c r="N152" s="150"/>
      <c r="O152" s="150"/>
      <c r="P152" s="150"/>
      <c r="Q152" s="150"/>
      <c r="R152" s="153"/>
      <c r="T152" s="154"/>
      <c r="U152" s="150"/>
      <c r="V152" s="150"/>
      <c r="W152" s="150"/>
      <c r="X152" s="150"/>
      <c r="Y152" s="150"/>
      <c r="Z152" s="150"/>
      <c r="AA152" s="155"/>
      <c r="AT152" s="156" t="s">
        <v>141</v>
      </c>
      <c r="AU152" s="156" t="s">
        <v>97</v>
      </c>
      <c r="AV152" s="10" t="s">
        <v>97</v>
      </c>
      <c r="AW152" s="10" t="s">
        <v>30</v>
      </c>
      <c r="AX152" s="10" t="s">
        <v>72</v>
      </c>
      <c r="AY152" s="156" t="s">
        <v>133</v>
      </c>
    </row>
    <row r="153" spans="2:65" s="11" customFormat="1" ht="22.5" customHeight="1">
      <c r="B153" s="157"/>
      <c r="C153" s="158"/>
      <c r="D153" s="158"/>
      <c r="E153" s="159" t="s">
        <v>5</v>
      </c>
      <c r="F153" s="291" t="s">
        <v>142</v>
      </c>
      <c r="G153" s="292"/>
      <c r="H153" s="292"/>
      <c r="I153" s="292"/>
      <c r="J153" s="158"/>
      <c r="K153" s="160">
        <v>0.91</v>
      </c>
      <c r="L153" s="158"/>
      <c r="M153" s="158"/>
      <c r="N153" s="158"/>
      <c r="O153" s="158"/>
      <c r="P153" s="158"/>
      <c r="Q153" s="158"/>
      <c r="R153" s="161"/>
      <c r="T153" s="162"/>
      <c r="U153" s="158"/>
      <c r="V153" s="158"/>
      <c r="W153" s="158"/>
      <c r="X153" s="158"/>
      <c r="Y153" s="158"/>
      <c r="Z153" s="158"/>
      <c r="AA153" s="163"/>
      <c r="AT153" s="164" t="s">
        <v>141</v>
      </c>
      <c r="AU153" s="164" t="s">
        <v>97</v>
      </c>
      <c r="AV153" s="11" t="s">
        <v>138</v>
      </c>
      <c r="AW153" s="11" t="s">
        <v>30</v>
      </c>
      <c r="AX153" s="11" t="s">
        <v>80</v>
      </c>
      <c r="AY153" s="164" t="s">
        <v>133</v>
      </c>
    </row>
    <row r="154" spans="2:65" s="1" customFormat="1" ht="44.25" customHeight="1">
      <c r="B154" s="139"/>
      <c r="C154" s="140" t="s">
        <v>11</v>
      </c>
      <c r="D154" s="140" t="s">
        <v>134</v>
      </c>
      <c r="E154" s="141" t="s">
        <v>203</v>
      </c>
      <c r="F154" s="287" t="s">
        <v>204</v>
      </c>
      <c r="G154" s="287"/>
      <c r="H154" s="287"/>
      <c r="I154" s="287"/>
      <c r="J154" s="142" t="s">
        <v>137</v>
      </c>
      <c r="K154" s="143">
        <v>1.9470000000000001</v>
      </c>
      <c r="L154" s="288">
        <v>0</v>
      </c>
      <c r="M154" s="288"/>
      <c r="N154" s="288">
        <f>ROUND(L154*K154,2)</f>
        <v>0</v>
      </c>
      <c r="O154" s="288"/>
      <c r="P154" s="288"/>
      <c r="Q154" s="288"/>
      <c r="R154" s="144"/>
      <c r="T154" s="145" t="s">
        <v>5</v>
      </c>
      <c r="U154" s="42" t="s">
        <v>37</v>
      </c>
      <c r="V154" s="146">
        <v>5.867</v>
      </c>
      <c r="W154" s="146">
        <f>V154*K154</f>
        <v>11.423049000000001</v>
      </c>
      <c r="X154" s="146">
        <v>0</v>
      </c>
      <c r="Y154" s="146">
        <f>X154*K154</f>
        <v>0</v>
      </c>
      <c r="Z154" s="146">
        <v>2.2000000000000002</v>
      </c>
      <c r="AA154" s="147">
        <f>Z154*K154</f>
        <v>4.2834000000000003</v>
      </c>
      <c r="AR154" s="19" t="s">
        <v>138</v>
      </c>
      <c r="AT154" s="19" t="s">
        <v>134</v>
      </c>
      <c r="AU154" s="19" t="s">
        <v>97</v>
      </c>
      <c r="AY154" s="19" t="s">
        <v>133</v>
      </c>
      <c r="BE154" s="148">
        <f>IF(U154="základní",N154,0)</f>
        <v>0</v>
      </c>
      <c r="BF154" s="148">
        <f>IF(U154="snížená",N154,0)</f>
        <v>0</v>
      </c>
      <c r="BG154" s="148">
        <f>IF(U154="zákl. přenesená",N154,0)</f>
        <v>0</v>
      </c>
      <c r="BH154" s="148">
        <f>IF(U154="sníž. přenesená",N154,0)</f>
        <v>0</v>
      </c>
      <c r="BI154" s="148">
        <f>IF(U154="nulová",N154,0)</f>
        <v>0</v>
      </c>
      <c r="BJ154" s="19" t="s">
        <v>80</v>
      </c>
      <c r="BK154" s="148">
        <f>ROUND(L154*K154,2)</f>
        <v>0</v>
      </c>
      <c r="BL154" s="19" t="s">
        <v>138</v>
      </c>
      <c r="BM154" s="19" t="s">
        <v>205</v>
      </c>
    </row>
    <row r="155" spans="2:65" s="10" customFormat="1" ht="22.5" customHeight="1">
      <c r="B155" s="149"/>
      <c r="C155" s="150"/>
      <c r="D155" s="150"/>
      <c r="E155" s="151" t="s">
        <v>5</v>
      </c>
      <c r="F155" s="289" t="s">
        <v>169</v>
      </c>
      <c r="G155" s="290"/>
      <c r="H155" s="290"/>
      <c r="I155" s="290"/>
      <c r="J155" s="150"/>
      <c r="K155" s="152">
        <v>1.9470000000000001</v>
      </c>
      <c r="L155" s="150"/>
      <c r="M155" s="150"/>
      <c r="N155" s="150"/>
      <c r="O155" s="150"/>
      <c r="P155" s="150"/>
      <c r="Q155" s="150"/>
      <c r="R155" s="153"/>
      <c r="T155" s="154"/>
      <c r="U155" s="150"/>
      <c r="V155" s="150"/>
      <c r="W155" s="150"/>
      <c r="X155" s="150"/>
      <c r="Y155" s="150"/>
      <c r="Z155" s="150"/>
      <c r="AA155" s="155"/>
      <c r="AT155" s="156" t="s">
        <v>141</v>
      </c>
      <c r="AU155" s="156" t="s">
        <v>97</v>
      </c>
      <c r="AV155" s="10" t="s">
        <v>97</v>
      </c>
      <c r="AW155" s="10" t="s">
        <v>30</v>
      </c>
      <c r="AX155" s="10" t="s">
        <v>72</v>
      </c>
      <c r="AY155" s="156" t="s">
        <v>133</v>
      </c>
    </row>
    <row r="156" spans="2:65" s="11" customFormat="1" ht="22.5" customHeight="1">
      <c r="B156" s="157"/>
      <c r="C156" s="158"/>
      <c r="D156" s="158"/>
      <c r="E156" s="159" t="s">
        <v>5</v>
      </c>
      <c r="F156" s="291" t="s">
        <v>142</v>
      </c>
      <c r="G156" s="292"/>
      <c r="H156" s="292"/>
      <c r="I156" s="292"/>
      <c r="J156" s="158"/>
      <c r="K156" s="160">
        <v>1.9470000000000001</v>
      </c>
      <c r="L156" s="158"/>
      <c r="M156" s="158"/>
      <c r="N156" s="158"/>
      <c r="O156" s="158"/>
      <c r="P156" s="158"/>
      <c r="Q156" s="158"/>
      <c r="R156" s="161"/>
      <c r="T156" s="162"/>
      <c r="U156" s="158"/>
      <c r="V156" s="158"/>
      <c r="W156" s="158"/>
      <c r="X156" s="158"/>
      <c r="Y156" s="158"/>
      <c r="Z156" s="158"/>
      <c r="AA156" s="163"/>
      <c r="AT156" s="164" t="s">
        <v>141</v>
      </c>
      <c r="AU156" s="164" t="s">
        <v>97</v>
      </c>
      <c r="AV156" s="11" t="s">
        <v>138</v>
      </c>
      <c r="AW156" s="11" t="s">
        <v>30</v>
      </c>
      <c r="AX156" s="11" t="s">
        <v>80</v>
      </c>
      <c r="AY156" s="164" t="s">
        <v>133</v>
      </c>
    </row>
    <row r="157" spans="2:65" s="1" customFormat="1" ht="31.5" customHeight="1">
      <c r="B157" s="139"/>
      <c r="C157" s="140" t="s">
        <v>206</v>
      </c>
      <c r="D157" s="140" t="s">
        <v>134</v>
      </c>
      <c r="E157" s="141" t="s">
        <v>207</v>
      </c>
      <c r="F157" s="287" t="s">
        <v>208</v>
      </c>
      <c r="G157" s="287"/>
      <c r="H157" s="287"/>
      <c r="I157" s="287"/>
      <c r="J157" s="142" t="s">
        <v>137</v>
      </c>
      <c r="K157" s="143">
        <v>2.8570000000000002</v>
      </c>
      <c r="L157" s="288">
        <v>0</v>
      </c>
      <c r="M157" s="288"/>
      <c r="N157" s="288">
        <f>ROUND(L157*K157,2)</f>
        <v>0</v>
      </c>
      <c r="O157" s="288"/>
      <c r="P157" s="288"/>
      <c r="Q157" s="288"/>
      <c r="R157" s="144"/>
      <c r="T157" s="145" t="s">
        <v>5</v>
      </c>
      <c r="U157" s="42" t="s">
        <v>37</v>
      </c>
      <c r="V157" s="146">
        <v>4.8280000000000003</v>
      </c>
      <c r="W157" s="146">
        <f>V157*K157</f>
        <v>13.793596000000003</v>
      </c>
      <c r="X157" s="146">
        <v>0</v>
      </c>
      <c r="Y157" s="146">
        <f>X157*K157</f>
        <v>0</v>
      </c>
      <c r="Z157" s="146">
        <v>4.3999999999999997E-2</v>
      </c>
      <c r="AA157" s="147">
        <f>Z157*K157</f>
        <v>0.12570800000000001</v>
      </c>
      <c r="AR157" s="19" t="s">
        <v>138</v>
      </c>
      <c r="AT157" s="19" t="s">
        <v>134</v>
      </c>
      <c r="AU157" s="19" t="s">
        <v>97</v>
      </c>
      <c r="AY157" s="19" t="s">
        <v>133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19" t="s">
        <v>80</v>
      </c>
      <c r="BK157" s="148">
        <f>ROUND(L157*K157,2)</f>
        <v>0</v>
      </c>
      <c r="BL157" s="19" t="s">
        <v>138</v>
      </c>
      <c r="BM157" s="19" t="s">
        <v>209</v>
      </c>
    </row>
    <row r="158" spans="2:65" s="10" customFormat="1" ht="22.5" customHeight="1">
      <c r="B158" s="149"/>
      <c r="C158" s="150"/>
      <c r="D158" s="150"/>
      <c r="E158" s="151" t="s">
        <v>5</v>
      </c>
      <c r="F158" s="289" t="s">
        <v>210</v>
      </c>
      <c r="G158" s="290"/>
      <c r="H158" s="290"/>
      <c r="I158" s="290"/>
      <c r="J158" s="150"/>
      <c r="K158" s="152">
        <v>2.8570000000000002</v>
      </c>
      <c r="L158" s="150"/>
      <c r="M158" s="150"/>
      <c r="N158" s="150"/>
      <c r="O158" s="150"/>
      <c r="P158" s="150"/>
      <c r="Q158" s="150"/>
      <c r="R158" s="153"/>
      <c r="T158" s="154"/>
      <c r="U158" s="150"/>
      <c r="V158" s="150"/>
      <c r="W158" s="150"/>
      <c r="X158" s="150"/>
      <c r="Y158" s="150"/>
      <c r="Z158" s="150"/>
      <c r="AA158" s="155"/>
      <c r="AT158" s="156" t="s">
        <v>141</v>
      </c>
      <c r="AU158" s="156" t="s">
        <v>97</v>
      </c>
      <c r="AV158" s="10" t="s">
        <v>97</v>
      </c>
      <c r="AW158" s="10" t="s">
        <v>30</v>
      </c>
      <c r="AX158" s="10" t="s">
        <v>72</v>
      </c>
      <c r="AY158" s="156" t="s">
        <v>133</v>
      </c>
    </row>
    <row r="159" spans="2:65" s="11" customFormat="1" ht="22.5" customHeight="1">
      <c r="B159" s="157"/>
      <c r="C159" s="158"/>
      <c r="D159" s="158"/>
      <c r="E159" s="159" t="s">
        <v>5</v>
      </c>
      <c r="F159" s="291" t="s">
        <v>142</v>
      </c>
      <c r="G159" s="292"/>
      <c r="H159" s="292"/>
      <c r="I159" s="292"/>
      <c r="J159" s="158"/>
      <c r="K159" s="160">
        <v>2.8570000000000002</v>
      </c>
      <c r="L159" s="158"/>
      <c r="M159" s="158"/>
      <c r="N159" s="158"/>
      <c r="O159" s="158"/>
      <c r="P159" s="158"/>
      <c r="Q159" s="158"/>
      <c r="R159" s="161"/>
      <c r="T159" s="162"/>
      <c r="U159" s="158"/>
      <c r="V159" s="158"/>
      <c r="W159" s="158"/>
      <c r="X159" s="158"/>
      <c r="Y159" s="158"/>
      <c r="Z159" s="158"/>
      <c r="AA159" s="163"/>
      <c r="AT159" s="164" t="s">
        <v>141</v>
      </c>
      <c r="AU159" s="164" t="s">
        <v>97</v>
      </c>
      <c r="AV159" s="11" t="s">
        <v>138</v>
      </c>
      <c r="AW159" s="11" t="s">
        <v>30</v>
      </c>
      <c r="AX159" s="11" t="s">
        <v>80</v>
      </c>
      <c r="AY159" s="164" t="s">
        <v>133</v>
      </c>
    </row>
    <row r="160" spans="2:65" s="1" customFormat="1" ht="31.5" customHeight="1">
      <c r="B160" s="139"/>
      <c r="C160" s="140" t="s">
        <v>211</v>
      </c>
      <c r="D160" s="140" t="s">
        <v>134</v>
      </c>
      <c r="E160" s="141" t="s">
        <v>212</v>
      </c>
      <c r="F160" s="287" t="s">
        <v>213</v>
      </c>
      <c r="G160" s="287"/>
      <c r="H160" s="287"/>
      <c r="I160" s="287"/>
      <c r="J160" s="142" t="s">
        <v>137</v>
      </c>
      <c r="K160" s="143">
        <v>6.1219999999999999</v>
      </c>
      <c r="L160" s="288">
        <v>0</v>
      </c>
      <c r="M160" s="288"/>
      <c r="N160" s="288">
        <f>ROUND(L160*K160,2)</f>
        <v>0</v>
      </c>
      <c r="O160" s="288"/>
      <c r="P160" s="288"/>
      <c r="Q160" s="288"/>
      <c r="R160" s="144"/>
      <c r="T160" s="145" t="s">
        <v>5</v>
      </c>
      <c r="U160" s="42" t="s">
        <v>37</v>
      </c>
      <c r="V160" s="146">
        <v>15.741</v>
      </c>
      <c r="W160" s="146">
        <f>V160*K160</f>
        <v>96.366401999999994</v>
      </c>
      <c r="X160" s="146">
        <v>0</v>
      </c>
      <c r="Y160" s="146">
        <f>X160*K160</f>
        <v>0</v>
      </c>
      <c r="Z160" s="146">
        <v>2.1</v>
      </c>
      <c r="AA160" s="147">
        <f>Z160*K160</f>
        <v>12.856200000000001</v>
      </c>
      <c r="AR160" s="19" t="s">
        <v>138</v>
      </c>
      <c r="AT160" s="19" t="s">
        <v>134</v>
      </c>
      <c r="AU160" s="19" t="s">
        <v>97</v>
      </c>
      <c r="AY160" s="19" t="s">
        <v>133</v>
      </c>
      <c r="BE160" s="148">
        <f>IF(U160="základní",N160,0)</f>
        <v>0</v>
      </c>
      <c r="BF160" s="148">
        <f>IF(U160="snížená",N160,0)</f>
        <v>0</v>
      </c>
      <c r="BG160" s="148">
        <f>IF(U160="zákl. přenesená",N160,0)</f>
        <v>0</v>
      </c>
      <c r="BH160" s="148">
        <f>IF(U160="sníž. přenesená",N160,0)</f>
        <v>0</v>
      </c>
      <c r="BI160" s="148">
        <f>IF(U160="nulová",N160,0)</f>
        <v>0</v>
      </c>
      <c r="BJ160" s="19" t="s">
        <v>80</v>
      </c>
      <c r="BK160" s="148">
        <f>ROUND(L160*K160,2)</f>
        <v>0</v>
      </c>
      <c r="BL160" s="19" t="s">
        <v>138</v>
      </c>
      <c r="BM160" s="19" t="s">
        <v>214</v>
      </c>
    </row>
    <row r="161" spans="2:65" s="10" customFormat="1" ht="31.5" customHeight="1">
      <c r="B161" s="149"/>
      <c r="C161" s="150"/>
      <c r="D161" s="150"/>
      <c r="E161" s="151" t="s">
        <v>5</v>
      </c>
      <c r="F161" s="289" t="s">
        <v>140</v>
      </c>
      <c r="G161" s="290"/>
      <c r="H161" s="290"/>
      <c r="I161" s="290"/>
      <c r="J161" s="150"/>
      <c r="K161" s="152">
        <v>6.1219999999999999</v>
      </c>
      <c r="L161" s="150"/>
      <c r="M161" s="150"/>
      <c r="N161" s="150"/>
      <c r="O161" s="150"/>
      <c r="P161" s="150"/>
      <c r="Q161" s="150"/>
      <c r="R161" s="153"/>
      <c r="T161" s="154"/>
      <c r="U161" s="150"/>
      <c r="V161" s="150"/>
      <c r="W161" s="150"/>
      <c r="X161" s="150"/>
      <c r="Y161" s="150"/>
      <c r="Z161" s="150"/>
      <c r="AA161" s="155"/>
      <c r="AT161" s="156" t="s">
        <v>141</v>
      </c>
      <c r="AU161" s="156" t="s">
        <v>97</v>
      </c>
      <c r="AV161" s="10" t="s">
        <v>97</v>
      </c>
      <c r="AW161" s="10" t="s">
        <v>30</v>
      </c>
      <c r="AX161" s="10" t="s">
        <v>72</v>
      </c>
      <c r="AY161" s="156" t="s">
        <v>133</v>
      </c>
    </row>
    <row r="162" spans="2:65" s="11" customFormat="1" ht="22.5" customHeight="1">
      <c r="B162" s="157"/>
      <c r="C162" s="158"/>
      <c r="D162" s="158"/>
      <c r="E162" s="159" t="s">
        <v>5</v>
      </c>
      <c r="F162" s="291" t="s">
        <v>142</v>
      </c>
      <c r="G162" s="292"/>
      <c r="H162" s="292"/>
      <c r="I162" s="292"/>
      <c r="J162" s="158"/>
      <c r="K162" s="160">
        <v>6.1219999999999999</v>
      </c>
      <c r="L162" s="158"/>
      <c r="M162" s="158"/>
      <c r="N162" s="158"/>
      <c r="O162" s="158"/>
      <c r="P162" s="158"/>
      <c r="Q162" s="158"/>
      <c r="R162" s="161"/>
      <c r="T162" s="162"/>
      <c r="U162" s="158"/>
      <c r="V162" s="158"/>
      <c r="W162" s="158"/>
      <c r="X162" s="158"/>
      <c r="Y162" s="158"/>
      <c r="Z162" s="158"/>
      <c r="AA162" s="163"/>
      <c r="AT162" s="164" t="s">
        <v>141</v>
      </c>
      <c r="AU162" s="164" t="s">
        <v>97</v>
      </c>
      <c r="AV162" s="11" t="s">
        <v>138</v>
      </c>
      <c r="AW162" s="11" t="s">
        <v>30</v>
      </c>
      <c r="AX162" s="11" t="s">
        <v>80</v>
      </c>
      <c r="AY162" s="164" t="s">
        <v>133</v>
      </c>
    </row>
    <row r="163" spans="2:65" s="1" customFormat="1" ht="22.5" customHeight="1">
      <c r="B163" s="139"/>
      <c r="C163" s="140" t="s">
        <v>215</v>
      </c>
      <c r="D163" s="140" t="s">
        <v>134</v>
      </c>
      <c r="E163" s="141" t="s">
        <v>216</v>
      </c>
      <c r="F163" s="287" t="s">
        <v>217</v>
      </c>
      <c r="G163" s="287"/>
      <c r="H163" s="287"/>
      <c r="I163" s="287"/>
      <c r="J163" s="142" t="s">
        <v>145</v>
      </c>
      <c r="K163" s="143">
        <v>532</v>
      </c>
      <c r="L163" s="288">
        <v>0</v>
      </c>
      <c r="M163" s="288"/>
      <c r="N163" s="288">
        <f>ROUND(L163*K163,2)</f>
        <v>0</v>
      </c>
      <c r="O163" s="288"/>
      <c r="P163" s="288"/>
      <c r="Q163" s="288"/>
      <c r="R163" s="144"/>
      <c r="T163" s="145" t="s">
        <v>5</v>
      </c>
      <c r="U163" s="42" t="s">
        <v>37</v>
      </c>
      <c r="V163" s="146">
        <v>0.27300000000000002</v>
      </c>
      <c r="W163" s="146">
        <f>V163*K163</f>
        <v>145.23600000000002</v>
      </c>
      <c r="X163" s="146">
        <v>0</v>
      </c>
      <c r="Y163" s="146">
        <f>X163*K163</f>
        <v>0</v>
      </c>
      <c r="Z163" s="146">
        <v>0</v>
      </c>
      <c r="AA163" s="147">
        <f>Z163*K163</f>
        <v>0</v>
      </c>
      <c r="AR163" s="19" t="s">
        <v>138</v>
      </c>
      <c r="AT163" s="19" t="s">
        <v>134</v>
      </c>
      <c r="AU163" s="19" t="s">
        <v>97</v>
      </c>
      <c r="AY163" s="19" t="s">
        <v>133</v>
      </c>
      <c r="BE163" s="148">
        <f>IF(U163="základní",N163,0)</f>
        <v>0</v>
      </c>
      <c r="BF163" s="148">
        <f>IF(U163="snížená",N163,0)</f>
        <v>0</v>
      </c>
      <c r="BG163" s="148">
        <f>IF(U163="zákl. přenesená",N163,0)</f>
        <v>0</v>
      </c>
      <c r="BH163" s="148">
        <f>IF(U163="sníž. přenesená",N163,0)</f>
        <v>0</v>
      </c>
      <c r="BI163" s="148">
        <f>IF(U163="nulová",N163,0)</f>
        <v>0</v>
      </c>
      <c r="BJ163" s="19" t="s">
        <v>80</v>
      </c>
      <c r="BK163" s="148">
        <f>ROUND(L163*K163,2)</f>
        <v>0</v>
      </c>
      <c r="BL163" s="19" t="s">
        <v>138</v>
      </c>
      <c r="BM163" s="19" t="s">
        <v>218</v>
      </c>
    </row>
    <row r="164" spans="2:65" s="10" customFormat="1" ht="22.5" customHeight="1">
      <c r="B164" s="149"/>
      <c r="C164" s="150"/>
      <c r="D164" s="150"/>
      <c r="E164" s="151" t="s">
        <v>5</v>
      </c>
      <c r="F164" s="289" t="s">
        <v>219</v>
      </c>
      <c r="G164" s="290"/>
      <c r="H164" s="290"/>
      <c r="I164" s="290"/>
      <c r="J164" s="150"/>
      <c r="K164" s="152">
        <v>532</v>
      </c>
      <c r="L164" s="150"/>
      <c r="M164" s="150"/>
      <c r="N164" s="150"/>
      <c r="O164" s="150"/>
      <c r="P164" s="150"/>
      <c r="Q164" s="150"/>
      <c r="R164" s="153"/>
      <c r="T164" s="154"/>
      <c r="U164" s="150"/>
      <c r="V164" s="150"/>
      <c r="W164" s="150"/>
      <c r="X164" s="150"/>
      <c r="Y164" s="150"/>
      <c r="Z164" s="150"/>
      <c r="AA164" s="155"/>
      <c r="AT164" s="156" t="s">
        <v>141</v>
      </c>
      <c r="AU164" s="156" t="s">
        <v>97</v>
      </c>
      <c r="AV164" s="10" t="s">
        <v>97</v>
      </c>
      <c r="AW164" s="10" t="s">
        <v>30</v>
      </c>
      <c r="AX164" s="10" t="s">
        <v>72</v>
      </c>
      <c r="AY164" s="156" t="s">
        <v>133</v>
      </c>
    </row>
    <row r="165" spans="2:65" s="11" customFormat="1" ht="22.5" customHeight="1">
      <c r="B165" s="157"/>
      <c r="C165" s="158"/>
      <c r="D165" s="158"/>
      <c r="E165" s="159" t="s">
        <v>5</v>
      </c>
      <c r="F165" s="291" t="s">
        <v>142</v>
      </c>
      <c r="G165" s="292"/>
      <c r="H165" s="292"/>
      <c r="I165" s="292"/>
      <c r="J165" s="158"/>
      <c r="K165" s="160">
        <v>532</v>
      </c>
      <c r="L165" s="158"/>
      <c r="M165" s="158"/>
      <c r="N165" s="158"/>
      <c r="O165" s="158"/>
      <c r="P165" s="158"/>
      <c r="Q165" s="158"/>
      <c r="R165" s="161"/>
      <c r="T165" s="162"/>
      <c r="U165" s="158"/>
      <c r="V165" s="158"/>
      <c r="W165" s="158"/>
      <c r="X165" s="158"/>
      <c r="Y165" s="158"/>
      <c r="Z165" s="158"/>
      <c r="AA165" s="163"/>
      <c r="AT165" s="164" t="s">
        <v>141</v>
      </c>
      <c r="AU165" s="164" t="s">
        <v>97</v>
      </c>
      <c r="AV165" s="11" t="s">
        <v>138</v>
      </c>
      <c r="AW165" s="11" t="s">
        <v>30</v>
      </c>
      <c r="AX165" s="11" t="s">
        <v>80</v>
      </c>
      <c r="AY165" s="164" t="s">
        <v>133</v>
      </c>
    </row>
    <row r="166" spans="2:65" s="1" customFormat="1" ht="22.5" customHeight="1">
      <c r="B166" s="139"/>
      <c r="C166" s="140" t="s">
        <v>220</v>
      </c>
      <c r="D166" s="140" t="s">
        <v>134</v>
      </c>
      <c r="E166" s="141" t="s">
        <v>221</v>
      </c>
      <c r="F166" s="287" t="s">
        <v>222</v>
      </c>
      <c r="G166" s="287"/>
      <c r="H166" s="287"/>
      <c r="I166" s="287"/>
      <c r="J166" s="142" t="s">
        <v>145</v>
      </c>
      <c r="K166" s="143">
        <v>138</v>
      </c>
      <c r="L166" s="288">
        <v>0</v>
      </c>
      <c r="M166" s="288"/>
      <c r="N166" s="288">
        <f>ROUND(L166*K166,2)</f>
        <v>0</v>
      </c>
      <c r="O166" s="288"/>
      <c r="P166" s="288"/>
      <c r="Q166" s="288"/>
      <c r="R166" s="144"/>
      <c r="T166" s="145" t="s">
        <v>5</v>
      </c>
      <c r="U166" s="42" t="s">
        <v>37</v>
      </c>
      <c r="V166" s="146">
        <v>0.33500000000000002</v>
      </c>
      <c r="W166" s="146">
        <f>V166*K166</f>
        <v>46.230000000000004</v>
      </c>
      <c r="X166" s="146">
        <v>0</v>
      </c>
      <c r="Y166" s="146">
        <f>X166*K166</f>
        <v>0</v>
      </c>
      <c r="Z166" s="146">
        <v>0</v>
      </c>
      <c r="AA166" s="147">
        <f>Z166*K166</f>
        <v>0</v>
      </c>
      <c r="AR166" s="19" t="s">
        <v>138</v>
      </c>
      <c r="AT166" s="19" t="s">
        <v>134</v>
      </c>
      <c r="AU166" s="19" t="s">
        <v>97</v>
      </c>
      <c r="AY166" s="19" t="s">
        <v>133</v>
      </c>
      <c r="BE166" s="148">
        <f>IF(U166="základní",N166,0)</f>
        <v>0</v>
      </c>
      <c r="BF166" s="148">
        <f>IF(U166="snížená",N166,0)</f>
        <v>0</v>
      </c>
      <c r="BG166" s="148">
        <f>IF(U166="zákl. přenesená",N166,0)</f>
        <v>0</v>
      </c>
      <c r="BH166" s="148">
        <f>IF(U166="sníž. přenesená",N166,0)</f>
        <v>0</v>
      </c>
      <c r="BI166" s="148">
        <f>IF(U166="nulová",N166,0)</f>
        <v>0</v>
      </c>
      <c r="BJ166" s="19" t="s">
        <v>80</v>
      </c>
      <c r="BK166" s="148">
        <f>ROUND(L166*K166,2)</f>
        <v>0</v>
      </c>
      <c r="BL166" s="19" t="s">
        <v>138</v>
      </c>
      <c r="BM166" s="19" t="s">
        <v>223</v>
      </c>
    </row>
    <row r="167" spans="2:65" s="10" customFormat="1" ht="22.5" customHeight="1">
      <c r="B167" s="149"/>
      <c r="C167" s="150"/>
      <c r="D167" s="150"/>
      <c r="E167" s="151" t="s">
        <v>5</v>
      </c>
      <c r="F167" s="289" t="s">
        <v>224</v>
      </c>
      <c r="G167" s="290"/>
      <c r="H167" s="290"/>
      <c r="I167" s="290"/>
      <c r="J167" s="150"/>
      <c r="K167" s="152">
        <v>138</v>
      </c>
      <c r="L167" s="150"/>
      <c r="M167" s="150"/>
      <c r="N167" s="150"/>
      <c r="O167" s="150"/>
      <c r="P167" s="150"/>
      <c r="Q167" s="150"/>
      <c r="R167" s="153"/>
      <c r="T167" s="154"/>
      <c r="U167" s="150"/>
      <c r="V167" s="150"/>
      <c r="W167" s="150"/>
      <c r="X167" s="150"/>
      <c r="Y167" s="150"/>
      <c r="Z167" s="150"/>
      <c r="AA167" s="155"/>
      <c r="AT167" s="156" t="s">
        <v>141</v>
      </c>
      <c r="AU167" s="156" t="s">
        <v>97</v>
      </c>
      <c r="AV167" s="10" t="s">
        <v>97</v>
      </c>
      <c r="AW167" s="10" t="s">
        <v>30</v>
      </c>
      <c r="AX167" s="10" t="s">
        <v>72</v>
      </c>
      <c r="AY167" s="156" t="s">
        <v>133</v>
      </c>
    </row>
    <row r="168" spans="2:65" s="11" customFormat="1" ht="22.5" customHeight="1">
      <c r="B168" s="157"/>
      <c r="C168" s="158"/>
      <c r="D168" s="158"/>
      <c r="E168" s="159" t="s">
        <v>5</v>
      </c>
      <c r="F168" s="291" t="s">
        <v>142</v>
      </c>
      <c r="G168" s="292"/>
      <c r="H168" s="292"/>
      <c r="I168" s="292"/>
      <c r="J168" s="158"/>
      <c r="K168" s="160">
        <v>138</v>
      </c>
      <c r="L168" s="158"/>
      <c r="M168" s="158"/>
      <c r="N168" s="158"/>
      <c r="O168" s="158"/>
      <c r="P168" s="158"/>
      <c r="Q168" s="158"/>
      <c r="R168" s="161"/>
      <c r="T168" s="162"/>
      <c r="U168" s="158"/>
      <c r="V168" s="158"/>
      <c r="W168" s="158"/>
      <c r="X168" s="158"/>
      <c r="Y168" s="158"/>
      <c r="Z168" s="158"/>
      <c r="AA168" s="163"/>
      <c r="AT168" s="164" t="s">
        <v>141</v>
      </c>
      <c r="AU168" s="164" t="s">
        <v>97</v>
      </c>
      <c r="AV168" s="11" t="s">
        <v>138</v>
      </c>
      <c r="AW168" s="11" t="s">
        <v>30</v>
      </c>
      <c r="AX168" s="11" t="s">
        <v>80</v>
      </c>
      <c r="AY168" s="164" t="s">
        <v>133</v>
      </c>
    </row>
    <row r="169" spans="2:65" s="9" customFormat="1" ht="29.85" customHeight="1">
      <c r="B169" s="128"/>
      <c r="C169" s="129"/>
      <c r="D169" s="138" t="s">
        <v>112</v>
      </c>
      <c r="E169" s="138"/>
      <c r="F169" s="138"/>
      <c r="G169" s="138"/>
      <c r="H169" s="138"/>
      <c r="I169" s="138"/>
      <c r="J169" s="138"/>
      <c r="K169" s="138"/>
      <c r="L169" s="138"/>
      <c r="M169" s="138"/>
      <c r="N169" s="299">
        <f>BK169</f>
        <v>0</v>
      </c>
      <c r="O169" s="300"/>
      <c r="P169" s="300"/>
      <c r="Q169" s="300"/>
      <c r="R169" s="131"/>
      <c r="T169" s="132"/>
      <c r="U169" s="129"/>
      <c r="V169" s="129"/>
      <c r="W169" s="133">
        <f>SUM(W170:W184)</f>
        <v>48.749714000000004</v>
      </c>
      <c r="X169" s="129"/>
      <c r="Y169" s="133">
        <f>SUM(Y170:Y184)</f>
        <v>0</v>
      </c>
      <c r="Z169" s="129"/>
      <c r="AA169" s="134">
        <f>SUM(AA170:AA184)</f>
        <v>0</v>
      </c>
      <c r="AR169" s="135" t="s">
        <v>80</v>
      </c>
      <c r="AT169" s="136" t="s">
        <v>71</v>
      </c>
      <c r="AU169" s="136" t="s">
        <v>80</v>
      </c>
      <c r="AY169" s="135" t="s">
        <v>133</v>
      </c>
      <c r="BK169" s="137">
        <f>SUM(BK170:BK184)</f>
        <v>0</v>
      </c>
    </row>
    <row r="170" spans="2:65" s="1" customFormat="1" ht="44.25" customHeight="1">
      <c r="B170" s="139"/>
      <c r="C170" s="140" t="s">
        <v>225</v>
      </c>
      <c r="D170" s="140" t="s">
        <v>134</v>
      </c>
      <c r="E170" s="141" t="s">
        <v>226</v>
      </c>
      <c r="F170" s="287" t="s">
        <v>227</v>
      </c>
      <c r="G170" s="287"/>
      <c r="H170" s="287"/>
      <c r="I170" s="287"/>
      <c r="J170" s="142" t="s">
        <v>162</v>
      </c>
      <c r="K170" s="143">
        <v>23.006</v>
      </c>
      <c r="L170" s="288">
        <v>0</v>
      </c>
      <c r="M170" s="288"/>
      <c r="N170" s="288">
        <f>ROUND(L170*K170,2)</f>
        <v>0</v>
      </c>
      <c r="O170" s="288"/>
      <c r="P170" s="288"/>
      <c r="Q170" s="288"/>
      <c r="R170" s="144"/>
      <c r="T170" s="145" t="s">
        <v>5</v>
      </c>
      <c r="U170" s="42" t="s">
        <v>37</v>
      </c>
      <c r="V170" s="146">
        <v>1.88</v>
      </c>
      <c r="W170" s="146">
        <f>V170*K170</f>
        <v>43.251280000000001</v>
      </c>
      <c r="X170" s="146">
        <v>0</v>
      </c>
      <c r="Y170" s="146">
        <f>X170*K170</f>
        <v>0</v>
      </c>
      <c r="Z170" s="146">
        <v>0</v>
      </c>
      <c r="AA170" s="147">
        <f>Z170*K170</f>
        <v>0</v>
      </c>
      <c r="AR170" s="19" t="s">
        <v>138</v>
      </c>
      <c r="AT170" s="19" t="s">
        <v>134</v>
      </c>
      <c r="AU170" s="19" t="s">
        <v>97</v>
      </c>
      <c r="AY170" s="19" t="s">
        <v>133</v>
      </c>
      <c r="BE170" s="148">
        <f>IF(U170="základní",N170,0)</f>
        <v>0</v>
      </c>
      <c r="BF170" s="148">
        <f>IF(U170="snížená",N170,0)</f>
        <v>0</v>
      </c>
      <c r="BG170" s="148">
        <f>IF(U170="zákl. přenesená",N170,0)</f>
        <v>0</v>
      </c>
      <c r="BH170" s="148">
        <f>IF(U170="sníž. přenesená",N170,0)</f>
        <v>0</v>
      </c>
      <c r="BI170" s="148">
        <f>IF(U170="nulová",N170,0)</f>
        <v>0</v>
      </c>
      <c r="BJ170" s="19" t="s">
        <v>80</v>
      </c>
      <c r="BK170" s="148">
        <f>ROUND(L170*K170,2)</f>
        <v>0</v>
      </c>
      <c r="BL170" s="19" t="s">
        <v>138</v>
      </c>
      <c r="BM170" s="19" t="s">
        <v>228</v>
      </c>
    </row>
    <row r="171" spans="2:65" s="1" customFormat="1" ht="31.5" customHeight="1">
      <c r="B171" s="139"/>
      <c r="C171" s="140" t="s">
        <v>10</v>
      </c>
      <c r="D171" s="140" t="s">
        <v>134</v>
      </c>
      <c r="E171" s="141" t="s">
        <v>229</v>
      </c>
      <c r="F171" s="287" t="s">
        <v>230</v>
      </c>
      <c r="G171" s="287"/>
      <c r="H171" s="287"/>
      <c r="I171" s="287"/>
      <c r="J171" s="142" t="s">
        <v>162</v>
      </c>
      <c r="K171" s="143">
        <v>23.006</v>
      </c>
      <c r="L171" s="288">
        <v>0</v>
      </c>
      <c r="M171" s="288"/>
      <c r="N171" s="288">
        <f>ROUND(L171*K171,2)</f>
        <v>0</v>
      </c>
      <c r="O171" s="288"/>
      <c r="P171" s="288"/>
      <c r="Q171" s="288"/>
      <c r="R171" s="144"/>
      <c r="T171" s="145" t="s">
        <v>5</v>
      </c>
      <c r="U171" s="42" t="s">
        <v>37</v>
      </c>
      <c r="V171" s="146">
        <v>0.125</v>
      </c>
      <c r="W171" s="146">
        <f>V171*K171</f>
        <v>2.87575</v>
      </c>
      <c r="X171" s="146">
        <v>0</v>
      </c>
      <c r="Y171" s="146">
        <f>X171*K171</f>
        <v>0</v>
      </c>
      <c r="Z171" s="146">
        <v>0</v>
      </c>
      <c r="AA171" s="147">
        <f>Z171*K171</f>
        <v>0</v>
      </c>
      <c r="AR171" s="19" t="s">
        <v>138</v>
      </c>
      <c r="AT171" s="19" t="s">
        <v>134</v>
      </c>
      <c r="AU171" s="19" t="s">
        <v>97</v>
      </c>
      <c r="AY171" s="19" t="s">
        <v>133</v>
      </c>
      <c r="BE171" s="148">
        <f>IF(U171="základní",N171,0)</f>
        <v>0</v>
      </c>
      <c r="BF171" s="148">
        <f>IF(U171="snížená",N171,0)</f>
        <v>0</v>
      </c>
      <c r="BG171" s="148">
        <f>IF(U171="zákl. přenesená",N171,0)</f>
        <v>0</v>
      </c>
      <c r="BH171" s="148">
        <f>IF(U171="sníž. přenesená",N171,0)</f>
        <v>0</v>
      </c>
      <c r="BI171" s="148">
        <f>IF(U171="nulová",N171,0)</f>
        <v>0</v>
      </c>
      <c r="BJ171" s="19" t="s">
        <v>80</v>
      </c>
      <c r="BK171" s="148">
        <f>ROUND(L171*K171,2)</f>
        <v>0</v>
      </c>
      <c r="BL171" s="19" t="s">
        <v>138</v>
      </c>
      <c r="BM171" s="19" t="s">
        <v>231</v>
      </c>
    </row>
    <row r="172" spans="2:65" s="1" customFormat="1" ht="31.5" customHeight="1">
      <c r="B172" s="139"/>
      <c r="C172" s="140" t="s">
        <v>232</v>
      </c>
      <c r="D172" s="140" t="s">
        <v>134</v>
      </c>
      <c r="E172" s="141" t="s">
        <v>233</v>
      </c>
      <c r="F172" s="287" t="s">
        <v>234</v>
      </c>
      <c r="G172" s="287"/>
      <c r="H172" s="287"/>
      <c r="I172" s="287"/>
      <c r="J172" s="142" t="s">
        <v>162</v>
      </c>
      <c r="K172" s="143">
        <v>437.11399999999998</v>
      </c>
      <c r="L172" s="288">
        <v>0</v>
      </c>
      <c r="M172" s="288"/>
      <c r="N172" s="288">
        <f>ROUND(L172*K172,2)</f>
        <v>0</v>
      </c>
      <c r="O172" s="288"/>
      <c r="P172" s="288"/>
      <c r="Q172" s="288"/>
      <c r="R172" s="144"/>
      <c r="T172" s="145" t="s">
        <v>5</v>
      </c>
      <c r="U172" s="42" t="s">
        <v>37</v>
      </c>
      <c r="V172" s="146">
        <v>6.0000000000000001E-3</v>
      </c>
      <c r="W172" s="146">
        <f>V172*K172</f>
        <v>2.622684</v>
      </c>
      <c r="X172" s="146">
        <v>0</v>
      </c>
      <c r="Y172" s="146">
        <f>X172*K172</f>
        <v>0</v>
      </c>
      <c r="Z172" s="146">
        <v>0</v>
      </c>
      <c r="AA172" s="147">
        <f>Z172*K172</f>
        <v>0</v>
      </c>
      <c r="AR172" s="19" t="s">
        <v>138</v>
      </c>
      <c r="AT172" s="19" t="s">
        <v>134</v>
      </c>
      <c r="AU172" s="19" t="s">
        <v>97</v>
      </c>
      <c r="AY172" s="19" t="s">
        <v>133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19" t="s">
        <v>80</v>
      </c>
      <c r="BK172" s="148">
        <f>ROUND(L172*K172,2)</f>
        <v>0</v>
      </c>
      <c r="BL172" s="19" t="s">
        <v>138</v>
      </c>
      <c r="BM172" s="19" t="s">
        <v>235</v>
      </c>
    </row>
    <row r="173" spans="2:65" s="1" customFormat="1" ht="31.5" customHeight="1">
      <c r="B173" s="139"/>
      <c r="C173" s="140" t="s">
        <v>236</v>
      </c>
      <c r="D173" s="140" t="s">
        <v>134</v>
      </c>
      <c r="E173" s="141" t="s">
        <v>237</v>
      </c>
      <c r="F173" s="287" t="s">
        <v>238</v>
      </c>
      <c r="G173" s="287"/>
      <c r="H173" s="287"/>
      <c r="I173" s="287"/>
      <c r="J173" s="142" t="s">
        <v>162</v>
      </c>
      <c r="K173" s="143">
        <v>9.2999999999999999E-2</v>
      </c>
      <c r="L173" s="288">
        <v>0</v>
      </c>
      <c r="M173" s="288"/>
      <c r="N173" s="288">
        <f>ROUND(L173*K173,2)</f>
        <v>0</v>
      </c>
      <c r="O173" s="288"/>
      <c r="P173" s="288"/>
      <c r="Q173" s="288"/>
      <c r="R173" s="144"/>
      <c r="T173" s="145" t="s">
        <v>5</v>
      </c>
      <c r="U173" s="42" t="s">
        <v>37</v>
      </c>
      <c r="V173" s="146">
        <v>0</v>
      </c>
      <c r="W173" s="146">
        <f>V173*K173</f>
        <v>0</v>
      </c>
      <c r="X173" s="146">
        <v>0</v>
      </c>
      <c r="Y173" s="146">
        <f>X173*K173</f>
        <v>0</v>
      </c>
      <c r="Z173" s="146">
        <v>0</v>
      </c>
      <c r="AA173" s="147">
        <f>Z173*K173</f>
        <v>0</v>
      </c>
      <c r="AR173" s="19" t="s">
        <v>138</v>
      </c>
      <c r="AT173" s="19" t="s">
        <v>134</v>
      </c>
      <c r="AU173" s="19" t="s">
        <v>97</v>
      </c>
      <c r="AY173" s="19" t="s">
        <v>133</v>
      </c>
      <c r="BE173" s="148">
        <f>IF(U173="základní",N173,0)</f>
        <v>0</v>
      </c>
      <c r="BF173" s="148">
        <f>IF(U173="snížená",N173,0)</f>
        <v>0</v>
      </c>
      <c r="BG173" s="148">
        <f>IF(U173="zákl. přenesená",N173,0)</f>
        <v>0</v>
      </c>
      <c r="BH173" s="148">
        <f>IF(U173="sníž. přenesená",N173,0)</f>
        <v>0</v>
      </c>
      <c r="BI173" s="148">
        <f>IF(U173="nulová",N173,0)</f>
        <v>0</v>
      </c>
      <c r="BJ173" s="19" t="s">
        <v>80</v>
      </c>
      <c r="BK173" s="148">
        <f>ROUND(L173*K173,2)</f>
        <v>0</v>
      </c>
      <c r="BL173" s="19" t="s">
        <v>138</v>
      </c>
      <c r="BM173" s="19" t="s">
        <v>239</v>
      </c>
    </row>
    <row r="174" spans="2:65" s="10" customFormat="1" ht="22.5" customHeight="1">
      <c r="B174" s="149"/>
      <c r="C174" s="150"/>
      <c r="D174" s="150"/>
      <c r="E174" s="151" t="s">
        <v>5</v>
      </c>
      <c r="F174" s="289" t="s">
        <v>240</v>
      </c>
      <c r="G174" s="290"/>
      <c r="H174" s="290"/>
      <c r="I174" s="290"/>
      <c r="J174" s="150"/>
      <c r="K174" s="152">
        <v>9.2999999999999999E-2</v>
      </c>
      <c r="L174" s="150"/>
      <c r="M174" s="150"/>
      <c r="N174" s="150"/>
      <c r="O174" s="150"/>
      <c r="P174" s="150"/>
      <c r="Q174" s="150"/>
      <c r="R174" s="153"/>
      <c r="T174" s="154"/>
      <c r="U174" s="150"/>
      <c r="V174" s="150"/>
      <c r="W174" s="150"/>
      <c r="X174" s="150"/>
      <c r="Y174" s="150"/>
      <c r="Z174" s="150"/>
      <c r="AA174" s="155"/>
      <c r="AT174" s="156" t="s">
        <v>141</v>
      </c>
      <c r="AU174" s="156" t="s">
        <v>97</v>
      </c>
      <c r="AV174" s="10" t="s">
        <v>97</v>
      </c>
      <c r="AW174" s="10" t="s">
        <v>30</v>
      </c>
      <c r="AX174" s="10" t="s">
        <v>72</v>
      </c>
      <c r="AY174" s="156" t="s">
        <v>133</v>
      </c>
    </row>
    <row r="175" spans="2:65" s="11" customFormat="1" ht="22.5" customHeight="1">
      <c r="B175" s="157"/>
      <c r="C175" s="158"/>
      <c r="D175" s="158"/>
      <c r="E175" s="159" t="s">
        <v>5</v>
      </c>
      <c r="F175" s="291" t="s">
        <v>142</v>
      </c>
      <c r="G175" s="292"/>
      <c r="H175" s="292"/>
      <c r="I175" s="292"/>
      <c r="J175" s="158"/>
      <c r="K175" s="160">
        <v>9.2999999999999999E-2</v>
      </c>
      <c r="L175" s="158"/>
      <c r="M175" s="158"/>
      <c r="N175" s="158"/>
      <c r="O175" s="158"/>
      <c r="P175" s="158"/>
      <c r="Q175" s="158"/>
      <c r="R175" s="161"/>
      <c r="T175" s="162"/>
      <c r="U175" s="158"/>
      <c r="V175" s="158"/>
      <c r="W175" s="158"/>
      <c r="X175" s="158"/>
      <c r="Y175" s="158"/>
      <c r="Z175" s="158"/>
      <c r="AA175" s="163"/>
      <c r="AT175" s="164" t="s">
        <v>141</v>
      </c>
      <c r="AU175" s="164" t="s">
        <v>97</v>
      </c>
      <c r="AV175" s="11" t="s">
        <v>138</v>
      </c>
      <c r="AW175" s="11" t="s">
        <v>30</v>
      </c>
      <c r="AX175" s="11" t="s">
        <v>80</v>
      </c>
      <c r="AY175" s="164" t="s">
        <v>133</v>
      </c>
    </row>
    <row r="176" spans="2:65" s="1" customFormat="1" ht="44.25" customHeight="1">
      <c r="B176" s="139"/>
      <c r="C176" s="140" t="s">
        <v>241</v>
      </c>
      <c r="D176" s="140" t="s">
        <v>134</v>
      </c>
      <c r="E176" s="141" t="s">
        <v>242</v>
      </c>
      <c r="F176" s="287" t="s">
        <v>243</v>
      </c>
      <c r="G176" s="287"/>
      <c r="H176" s="287"/>
      <c r="I176" s="287"/>
      <c r="J176" s="142" t="s">
        <v>162</v>
      </c>
      <c r="K176" s="143">
        <v>19.266999999999999</v>
      </c>
      <c r="L176" s="288">
        <v>0</v>
      </c>
      <c r="M176" s="288"/>
      <c r="N176" s="288">
        <f>ROUND(L176*K176,2)</f>
        <v>0</v>
      </c>
      <c r="O176" s="288"/>
      <c r="P176" s="288"/>
      <c r="Q176" s="288"/>
      <c r="R176" s="144"/>
      <c r="T176" s="145" t="s">
        <v>5</v>
      </c>
      <c r="U176" s="42" t="s">
        <v>37</v>
      </c>
      <c r="V176" s="146">
        <v>0</v>
      </c>
      <c r="W176" s="146">
        <f>V176*K176</f>
        <v>0</v>
      </c>
      <c r="X176" s="146">
        <v>0</v>
      </c>
      <c r="Y176" s="146">
        <f>X176*K176</f>
        <v>0</v>
      </c>
      <c r="Z176" s="146">
        <v>0</v>
      </c>
      <c r="AA176" s="147">
        <f>Z176*K176</f>
        <v>0</v>
      </c>
      <c r="AR176" s="19" t="s">
        <v>138</v>
      </c>
      <c r="AT176" s="19" t="s">
        <v>134</v>
      </c>
      <c r="AU176" s="19" t="s">
        <v>97</v>
      </c>
      <c r="AY176" s="19" t="s">
        <v>133</v>
      </c>
      <c r="BE176" s="148">
        <f>IF(U176="základní",N176,0)</f>
        <v>0</v>
      </c>
      <c r="BF176" s="148">
        <f>IF(U176="snížená",N176,0)</f>
        <v>0</v>
      </c>
      <c r="BG176" s="148">
        <f>IF(U176="zákl. přenesená",N176,0)</f>
        <v>0</v>
      </c>
      <c r="BH176" s="148">
        <f>IF(U176="sníž. přenesená",N176,0)</f>
        <v>0</v>
      </c>
      <c r="BI176" s="148">
        <f>IF(U176="nulová",N176,0)</f>
        <v>0</v>
      </c>
      <c r="BJ176" s="19" t="s">
        <v>80</v>
      </c>
      <c r="BK176" s="148">
        <f>ROUND(L176*K176,2)</f>
        <v>0</v>
      </c>
      <c r="BL176" s="19" t="s">
        <v>138</v>
      </c>
      <c r="BM176" s="19" t="s">
        <v>244</v>
      </c>
    </row>
    <row r="177" spans="2:65" s="10" customFormat="1" ht="22.5" customHeight="1">
      <c r="B177" s="149"/>
      <c r="C177" s="150"/>
      <c r="D177" s="150"/>
      <c r="E177" s="151" t="s">
        <v>5</v>
      </c>
      <c r="F177" s="289" t="s">
        <v>245</v>
      </c>
      <c r="G177" s="290"/>
      <c r="H177" s="290"/>
      <c r="I177" s="290"/>
      <c r="J177" s="150"/>
      <c r="K177" s="152">
        <v>19.266999999999999</v>
      </c>
      <c r="L177" s="150"/>
      <c r="M177" s="150"/>
      <c r="N177" s="150"/>
      <c r="O177" s="150"/>
      <c r="P177" s="150"/>
      <c r="Q177" s="150"/>
      <c r="R177" s="153"/>
      <c r="T177" s="154"/>
      <c r="U177" s="150"/>
      <c r="V177" s="150"/>
      <c r="W177" s="150"/>
      <c r="X177" s="150"/>
      <c r="Y177" s="150"/>
      <c r="Z177" s="150"/>
      <c r="AA177" s="155"/>
      <c r="AT177" s="156" t="s">
        <v>141</v>
      </c>
      <c r="AU177" s="156" t="s">
        <v>97</v>
      </c>
      <c r="AV177" s="10" t="s">
        <v>97</v>
      </c>
      <c r="AW177" s="10" t="s">
        <v>30</v>
      </c>
      <c r="AX177" s="10" t="s">
        <v>72</v>
      </c>
      <c r="AY177" s="156" t="s">
        <v>133</v>
      </c>
    </row>
    <row r="178" spans="2:65" s="11" customFormat="1" ht="22.5" customHeight="1">
      <c r="B178" s="157"/>
      <c r="C178" s="158"/>
      <c r="D178" s="158"/>
      <c r="E178" s="159" t="s">
        <v>5</v>
      </c>
      <c r="F178" s="291" t="s">
        <v>142</v>
      </c>
      <c r="G178" s="292"/>
      <c r="H178" s="292"/>
      <c r="I178" s="292"/>
      <c r="J178" s="158"/>
      <c r="K178" s="160">
        <v>19.266999999999999</v>
      </c>
      <c r="L178" s="158"/>
      <c r="M178" s="158"/>
      <c r="N178" s="158"/>
      <c r="O178" s="158"/>
      <c r="P178" s="158"/>
      <c r="Q178" s="158"/>
      <c r="R178" s="161"/>
      <c r="T178" s="162"/>
      <c r="U178" s="158"/>
      <c r="V178" s="158"/>
      <c r="W178" s="158"/>
      <c r="X178" s="158"/>
      <c r="Y178" s="158"/>
      <c r="Z178" s="158"/>
      <c r="AA178" s="163"/>
      <c r="AT178" s="164" t="s">
        <v>141</v>
      </c>
      <c r="AU178" s="164" t="s">
        <v>97</v>
      </c>
      <c r="AV178" s="11" t="s">
        <v>138</v>
      </c>
      <c r="AW178" s="11" t="s">
        <v>30</v>
      </c>
      <c r="AX178" s="11" t="s">
        <v>80</v>
      </c>
      <c r="AY178" s="164" t="s">
        <v>133</v>
      </c>
    </row>
    <row r="179" spans="2:65" s="1" customFormat="1" ht="31.5" customHeight="1">
      <c r="B179" s="139"/>
      <c r="C179" s="140" t="s">
        <v>246</v>
      </c>
      <c r="D179" s="140" t="s">
        <v>134</v>
      </c>
      <c r="E179" s="141" t="s">
        <v>247</v>
      </c>
      <c r="F179" s="287" t="s">
        <v>248</v>
      </c>
      <c r="G179" s="287"/>
      <c r="H179" s="287"/>
      <c r="I179" s="287"/>
      <c r="J179" s="142" t="s">
        <v>162</v>
      </c>
      <c r="K179" s="143">
        <v>3.4820000000000002</v>
      </c>
      <c r="L179" s="288">
        <v>0</v>
      </c>
      <c r="M179" s="288"/>
      <c r="N179" s="288">
        <f>ROUND(L179*K179,2)</f>
        <v>0</v>
      </c>
      <c r="O179" s="288"/>
      <c r="P179" s="288"/>
      <c r="Q179" s="288"/>
      <c r="R179" s="144"/>
      <c r="T179" s="145" t="s">
        <v>5</v>
      </c>
      <c r="U179" s="42" t="s">
        <v>37</v>
      </c>
      <c r="V179" s="146">
        <v>0</v>
      </c>
      <c r="W179" s="146">
        <f>V179*K179</f>
        <v>0</v>
      </c>
      <c r="X179" s="146">
        <v>0</v>
      </c>
      <c r="Y179" s="146">
        <f>X179*K179</f>
        <v>0</v>
      </c>
      <c r="Z179" s="146">
        <v>0</v>
      </c>
      <c r="AA179" s="147">
        <f>Z179*K179</f>
        <v>0</v>
      </c>
      <c r="AR179" s="19" t="s">
        <v>138</v>
      </c>
      <c r="AT179" s="19" t="s">
        <v>134</v>
      </c>
      <c r="AU179" s="19" t="s">
        <v>97</v>
      </c>
      <c r="AY179" s="19" t="s">
        <v>133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19" t="s">
        <v>80</v>
      </c>
      <c r="BK179" s="148">
        <f>ROUND(L179*K179,2)</f>
        <v>0</v>
      </c>
      <c r="BL179" s="19" t="s">
        <v>138</v>
      </c>
      <c r="BM179" s="19" t="s">
        <v>249</v>
      </c>
    </row>
    <row r="180" spans="2:65" s="10" customFormat="1" ht="22.5" customHeight="1">
      <c r="B180" s="149"/>
      <c r="C180" s="150"/>
      <c r="D180" s="150"/>
      <c r="E180" s="151" t="s">
        <v>5</v>
      </c>
      <c r="F180" s="289" t="s">
        <v>250</v>
      </c>
      <c r="G180" s="290"/>
      <c r="H180" s="290"/>
      <c r="I180" s="290"/>
      <c r="J180" s="150"/>
      <c r="K180" s="152">
        <v>3.4820000000000002</v>
      </c>
      <c r="L180" s="150"/>
      <c r="M180" s="150"/>
      <c r="N180" s="150"/>
      <c r="O180" s="150"/>
      <c r="P180" s="150"/>
      <c r="Q180" s="150"/>
      <c r="R180" s="153"/>
      <c r="T180" s="154"/>
      <c r="U180" s="150"/>
      <c r="V180" s="150"/>
      <c r="W180" s="150"/>
      <c r="X180" s="150"/>
      <c r="Y180" s="150"/>
      <c r="Z180" s="150"/>
      <c r="AA180" s="155"/>
      <c r="AT180" s="156" t="s">
        <v>141</v>
      </c>
      <c r="AU180" s="156" t="s">
        <v>97</v>
      </c>
      <c r="AV180" s="10" t="s">
        <v>97</v>
      </c>
      <c r="AW180" s="10" t="s">
        <v>30</v>
      </c>
      <c r="AX180" s="10" t="s">
        <v>72</v>
      </c>
      <c r="AY180" s="156" t="s">
        <v>133</v>
      </c>
    </row>
    <row r="181" spans="2:65" s="11" customFormat="1" ht="22.5" customHeight="1">
      <c r="B181" s="157"/>
      <c r="C181" s="158"/>
      <c r="D181" s="158"/>
      <c r="E181" s="159" t="s">
        <v>5</v>
      </c>
      <c r="F181" s="291" t="s">
        <v>142</v>
      </c>
      <c r="G181" s="292"/>
      <c r="H181" s="292"/>
      <c r="I181" s="292"/>
      <c r="J181" s="158"/>
      <c r="K181" s="160">
        <v>3.4820000000000002</v>
      </c>
      <c r="L181" s="158"/>
      <c r="M181" s="158"/>
      <c r="N181" s="158"/>
      <c r="O181" s="158"/>
      <c r="P181" s="158"/>
      <c r="Q181" s="158"/>
      <c r="R181" s="161"/>
      <c r="T181" s="162"/>
      <c r="U181" s="158"/>
      <c r="V181" s="158"/>
      <c r="W181" s="158"/>
      <c r="X181" s="158"/>
      <c r="Y181" s="158"/>
      <c r="Z181" s="158"/>
      <c r="AA181" s="163"/>
      <c r="AT181" s="164" t="s">
        <v>141</v>
      </c>
      <c r="AU181" s="164" t="s">
        <v>97</v>
      </c>
      <c r="AV181" s="11" t="s">
        <v>138</v>
      </c>
      <c r="AW181" s="11" t="s">
        <v>30</v>
      </c>
      <c r="AX181" s="11" t="s">
        <v>80</v>
      </c>
      <c r="AY181" s="164" t="s">
        <v>133</v>
      </c>
    </row>
    <row r="182" spans="2:65" s="1" customFormat="1" ht="31.5" customHeight="1">
      <c r="B182" s="139"/>
      <c r="C182" s="140" t="s">
        <v>251</v>
      </c>
      <c r="D182" s="140" t="s">
        <v>134</v>
      </c>
      <c r="E182" s="141" t="s">
        <v>252</v>
      </c>
      <c r="F182" s="287" t="s">
        <v>253</v>
      </c>
      <c r="G182" s="287"/>
      <c r="H182" s="287"/>
      <c r="I182" s="287"/>
      <c r="J182" s="142" t="s">
        <v>162</v>
      </c>
      <c r="K182" s="143">
        <v>0.16300000000000001</v>
      </c>
      <c r="L182" s="288">
        <v>0</v>
      </c>
      <c r="M182" s="288"/>
      <c r="N182" s="288">
        <f>ROUND(L182*K182,2)</f>
        <v>0</v>
      </c>
      <c r="O182" s="288"/>
      <c r="P182" s="288"/>
      <c r="Q182" s="288"/>
      <c r="R182" s="144"/>
      <c r="T182" s="145" t="s">
        <v>5</v>
      </c>
      <c r="U182" s="42" t="s">
        <v>37</v>
      </c>
      <c r="V182" s="146">
        <v>0</v>
      </c>
      <c r="W182" s="146">
        <f>V182*K182</f>
        <v>0</v>
      </c>
      <c r="X182" s="146">
        <v>0</v>
      </c>
      <c r="Y182" s="146">
        <f>X182*K182</f>
        <v>0</v>
      </c>
      <c r="Z182" s="146">
        <v>0</v>
      </c>
      <c r="AA182" s="147">
        <f>Z182*K182</f>
        <v>0</v>
      </c>
      <c r="AR182" s="19" t="s">
        <v>138</v>
      </c>
      <c r="AT182" s="19" t="s">
        <v>134</v>
      </c>
      <c r="AU182" s="19" t="s">
        <v>97</v>
      </c>
      <c r="AY182" s="19" t="s">
        <v>133</v>
      </c>
      <c r="BE182" s="148">
        <f>IF(U182="základní",N182,0)</f>
        <v>0</v>
      </c>
      <c r="BF182" s="148">
        <f>IF(U182="snížená",N182,0)</f>
        <v>0</v>
      </c>
      <c r="BG182" s="148">
        <f>IF(U182="zákl. přenesená",N182,0)</f>
        <v>0</v>
      </c>
      <c r="BH182" s="148">
        <f>IF(U182="sníž. přenesená",N182,0)</f>
        <v>0</v>
      </c>
      <c r="BI182" s="148">
        <f>IF(U182="nulová",N182,0)</f>
        <v>0</v>
      </c>
      <c r="BJ182" s="19" t="s">
        <v>80</v>
      </c>
      <c r="BK182" s="148">
        <f>ROUND(L182*K182,2)</f>
        <v>0</v>
      </c>
      <c r="BL182" s="19" t="s">
        <v>138</v>
      </c>
      <c r="BM182" s="19" t="s">
        <v>254</v>
      </c>
    </row>
    <row r="183" spans="2:65" s="10" customFormat="1" ht="22.5" customHeight="1">
      <c r="B183" s="149"/>
      <c r="C183" s="150"/>
      <c r="D183" s="150"/>
      <c r="E183" s="151" t="s">
        <v>5</v>
      </c>
      <c r="F183" s="289" t="s">
        <v>255</v>
      </c>
      <c r="G183" s="290"/>
      <c r="H183" s="290"/>
      <c r="I183" s="290"/>
      <c r="J183" s="150"/>
      <c r="K183" s="152">
        <v>0.16300000000000001</v>
      </c>
      <c r="L183" s="150"/>
      <c r="M183" s="150"/>
      <c r="N183" s="150"/>
      <c r="O183" s="150"/>
      <c r="P183" s="150"/>
      <c r="Q183" s="150"/>
      <c r="R183" s="153"/>
      <c r="T183" s="154"/>
      <c r="U183" s="150"/>
      <c r="V183" s="150"/>
      <c r="W183" s="150"/>
      <c r="X183" s="150"/>
      <c r="Y183" s="150"/>
      <c r="Z183" s="150"/>
      <c r="AA183" s="155"/>
      <c r="AT183" s="156" t="s">
        <v>141</v>
      </c>
      <c r="AU183" s="156" t="s">
        <v>97</v>
      </c>
      <c r="AV183" s="10" t="s">
        <v>97</v>
      </c>
      <c r="AW183" s="10" t="s">
        <v>30</v>
      </c>
      <c r="AX183" s="10" t="s">
        <v>72</v>
      </c>
      <c r="AY183" s="156" t="s">
        <v>133</v>
      </c>
    </row>
    <row r="184" spans="2:65" s="11" customFormat="1" ht="22.5" customHeight="1">
      <c r="B184" s="157"/>
      <c r="C184" s="158"/>
      <c r="D184" s="158"/>
      <c r="E184" s="159" t="s">
        <v>5</v>
      </c>
      <c r="F184" s="291" t="s">
        <v>142</v>
      </c>
      <c r="G184" s="292"/>
      <c r="H184" s="292"/>
      <c r="I184" s="292"/>
      <c r="J184" s="158"/>
      <c r="K184" s="160">
        <v>0.16300000000000001</v>
      </c>
      <c r="L184" s="158"/>
      <c r="M184" s="158"/>
      <c r="N184" s="158"/>
      <c r="O184" s="158"/>
      <c r="P184" s="158"/>
      <c r="Q184" s="158"/>
      <c r="R184" s="161"/>
      <c r="T184" s="162"/>
      <c r="U184" s="158"/>
      <c r="V184" s="158"/>
      <c r="W184" s="158"/>
      <c r="X184" s="158"/>
      <c r="Y184" s="158"/>
      <c r="Z184" s="158"/>
      <c r="AA184" s="163"/>
      <c r="AT184" s="164" t="s">
        <v>141</v>
      </c>
      <c r="AU184" s="164" t="s">
        <v>97</v>
      </c>
      <c r="AV184" s="11" t="s">
        <v>138</v>
      </c>
      <c r="AW184" s="11" t="s">
        <v>30</v>
      </c>
      <c r="AX184" s="11" t="s">
        <v>80</v>
      </c>
      <c r="AY184" s="164" t="s">
        <v>133</v>
      </c>
    </row>
    <row r="185" spans="2:65" s="9" customFormat="1" ht="29.85" customHeight="1">
      <c r="B185" s="128"/>
      <c r="C185" s="129"/>
      <c r="D185" s="138" t="s">
        <v>113</v>
      </c>
      <c r="E185" s="138"/>
      <c r="F185" s="138"/>
      <c r="G185" s="138"/>
      <c r="H185" s="138"/>
      <c r="I185" s="138"/>
      <c r="J185" s="138"/>
      <c r="K185" s="138"/>
      <c r="L185" s="138"/>
      <c r="M185" s="138"/>
      <c r="N185" s="299">
        <f>BK185</f>
        <v>0</v>
      </c>
      <c r="O185" s="300"/>
      <c r="P185" s="300"/>
      <c r="Q185" s="300"/>
      <c r="R185" s="131"/>
      <c r="T185" s="132"/>
      <c r="U185" s="129"/>
      <c r="V185" s="129"/>
      <c r="W185" s="133">
        <f>W186</f>
        <v>17.615977999999998</v>
      </c>
      <c r="X185" s="129"/>
      <c r="Y185" s="133">
        <f>Y186</f>
        <v>0</v>
      </c>
      <c r="Z185" s="129"/>
      <c r="AA185" s="134">
        <f>AA186</f>
        <v>0</v>
      </c>
      <c r="AR185" s="135" t="s">
        <v>80</v>
      </c>
      <c r="AT185" s="136" t="s">
        <v>71</v>
      </c>
      <c r="AU185" s="136" t="s">
        <v>80</v>
      </c>
      <c r="AY185" s="135" t="s">
        <v>133</v>
      </c>
      <c r="BK185" s="137">
        <f>BK186</f>
        <v>0</v>
      </c>
    </row>
    <row r="186" spans="2:65" s="1" customFormat="1" ht="22.5" customHeight="1">
      <c r="B186" s="139"/>
      <c r="C186" s="140" t="s">
        <v>256</v>
      </c>
      <c r="D186" s="140" t="s">
        <v>134</v>
      </c>
      <c r="E186" s="141" t="s">
        <v>257</v>
      </c>
      <c r="F186" s="287" t="s">
        <v>258</v>
      </c>
      <c r="G186" s="287"/>
      <c r="H186" s="287"/>
      <c r="I186" s="287"/>
      <c r="J186" s="142" t="s">
        <v>162</v>
      </c>
      <c r="K186" s="143">
        <v>25.274000000000001</v>
      </c>
      <c r="L186" s="288">
        <v>0</v>
      </c>
      <c r="M186" s="288"/>
      <c r="N186" s="288">
        <f>ROUND(L186*K186,2)</f>
        <v>0</v>
      </c>
      <c r="O186" s="288"/>
      <c r="P186" s="288"/>
      <c r="Q186" s="288"/>
      <c r="R186" s="144"/>
      <c r="T186" s="145" t="s">
        <v>5</v>
      </c>
      <c r="U186" s="42" t="s">
        <v>37</v>
      </c>
      <c r="V186" s="146">
        <v>0.69699999999999995</v>
      </c>
      <c r="W186" s="146">
        <f>V186*K186</f>
        <v>17.615977999999998</v>
      </c>
      <c r="X186" s="146">
        <v>0</v>
      </c>
      <c r="Y186" s="146">
        <f>X186*K186</f>
        <v>0</v>
      </c>
      <c r="Z186" s="146">
        <v>0</v>
      </c>
      <c r="AA186" s="147">
        <f>Z186*K186</f>
        <v>0</v>
      </c>
      <c r="AR186" s="19" t="s">
        <v>138</v>
      </c>
      <c r="AT186" s="19" t="s">
        <v>134</v>
      </c>
      <c r="AU186" s="19" t="s">
        <v>97</v>
      </c>
      <c r="AY186" s="19" t="s">
        <v>133</v>
      </c>
      <c r="BE186" s="148">
        <f>IF(U186="základní",N186,0)</f>
        <v>0</v>
      </c>
      <c r="BF186" s="148">
        <f>IF(U186="snížená",N186,0)</f>
        <v>0</v>
      </c>
      <c r="BG186" s="148">
        <f>IF(U186="zákl. přenesená",N186,0)</f>
        <v>0</v>
      </c>
      <c r="BH186" s="148">
        <f>IF(U186="sníž. přenesená",N186,0)</f>
        <v>0</v>
      </c>
      <c r="BI186" s="148">
        <f>IF(U186="nulová",N186,0)</f>
        <v>0</v>
      </c>
      <c r="BJ186" s="19" t="s">
        <v>80</v>
      </c>
      <c r="BK186" s="148">
        <f>ROUND(L186*K186,2)</f>
        <v>0</v>
      </c>
      <c r="BL186" s="19" t="s">
        <v>138</v>
      </c>
      <c r="BM186" s="19" t="s">
        <v>259</v>
      </c>
    </row>
    <row r="187" spans="2:65" s="9" customFormat="1" ht="37.35" customHeight="1">
      <c r="B187" s="128"/>
      <c r="C187" s="129"/>
      <c r="D187" s="130" t="s">
        <v>114</v>
      </c>
      <c r="E187" s="130"/>
      <c r="F187" s="130"/>
      <c r="G187" s="130"/>
      <c r="H187" s="130"/>
      <c r="I187" s="130"/>
      <c r="J187" s="130"/>
      <c r="K187" s="130"/>
      <c r="L187" s="130"/>
      <c r="M187" s="130"/>
      <c r="N187" s="301">
        <f>BK187</f>
        <v>0</v>
      </c>
      <c r="O187" s="302"/>
      <c r="P187" s="302"/>
      <c r="Q187" s="302"/>
      <c r="R187" s="131"/>
      <c r="T187" s="132"/>
      <c r="U187" s="129"/>
      <c r="V187" s="129"/>
      <c r="W187" s="133">
        <f>W188+W197+W218</f>
        <v>149.07504999999998</v>
      </c>
      <c r="X187" s="129"/>
      <c r="Y187" s="133">
        <f>Y188+Y197+Y218</f>
        <v>1.7509205800000001</v>
      </c>
      <c r="Z187" s="129"/>
      <c r="AA187" s="134">
        <f>AA188+AA197+AA218</f>
        <v>3.7384577000000001</v>
      </c>
      <c r="AR187" s="135" t="s">
        <v>97</v>
      </c>
      <c r="AT187" s="136" t="s">
        <v>71</v>
      </c>
      <c r="AU187" s="136" t="s">
        <v>72</v>
      </c>
      <c r="AY187" s="135" t="s">
        <v>133</v>
      </c>
      <c r="BK187" s="137">
        <f>BK188+BK197+BK218</f>
        <v>0</v>
      </c>
    </row>
    <row r="188" spans="2:65" s="9" customFormat="1" ht="19.899999999999999" customHeight="1">
      <c r="B188" s="128"/>
      <c r="C188" s="129"/>
      <c r="D188" s="138" t="s">
        <v>115</v>
      </c>
      <c r="E188" s="138"/>
      <c r="F188" s="138"/>
      <c r="G188" s="138"/>
      <c r="H188" s="138"/>
      <c r="I188" s="138"/>
      <c r="J188" s="138"/>
      <c r="K188" s="138"/>
      <c r="L188" s="138"/>
      <c r="M188" s="138"/>
      <c r="N188" s="299">
        <f>BK188</f>
        <v>0</v>
      </c>
      <c r="O188" s="300"/>
      <c r="P188" s="300"/>
      <c r="Q188" s="300"/>
      <c r="R188" s="131"/>
      <c r="T188" s="132"/>
      <c r="U188" s="129"/>
      <c r="V188" s="129"/>
      <c r="W188" s="133">
        <f>SUM(W189:W196)</f>
        <v>10.48817</v>
      </c>
      <c r="X188" s="129"/>
      <c r="Y188" s="133">
        <f>SUM(Y189:Y196)</f>
        <v>0.21813160000000001</v>
      </c>
      <c r="Z188" s="129"/>
      <c r="AA188" s="134">
        <f>SUM(AA189:AA196)</f>
        <v>0.16324000000000002</v>
      </c>
      <c r="AR188" s="135" t="s">
        <v>97</v>
      </c>
      <c r="AT188" s="136" t="s">
        <v>71</v>
      </c>
      <c r="AU188" s="136" t="s">
        <v>80</v>
      </c>
      <c r="AY188" s="135" t="s">
        <v>133</v>
      </c>
      <c r="BK188" s="137">
        <f>SUM(BK189:BK196)</f>
        <v>0</v>
      </c>
    </row>
    <row r="189" spans="2:65" s="1" customFormat="1" ht="31.5" customHeight="1">
      <c r="B189" s="139"/>
      <c r="C189" s="140" t="s">
        <v>260</v>
      </c>
      <c r="D189" s="140" t="s">
        <v>134</v>
      </c>
      <c r="E189" s="141" t="s">
        <v>261</v>
      </c>
      <c r="F189" s="287" t="s">
        <v>262</v>
      </c>
      <c r="G189" s="287"/>
      <c r="H189" s="287"/>
      <c r="I189" s="287"/>
      <c r="J189" s="142" t="s">
        <v>145</v>
      </c>
      <c r="K189" s="143">
        <v>40.81</v>
      </c>
      <c r="L189" s="288">
        <v>0</v>
      </c>
      <c r="M189" s="288"/>
      <c r="N189" s="288">
        <f>ROUND(L189*K189,2)</f>
        <v>0</v>
      </c>
      <c r="O189" s="288"/>
      <c r="P189" s="288"/>
      <c r="Q189" s="288"/>
      <c r="R189" s="144"/>
      <c r="T189" s="145" t="s">
        <v>5</v>
      </c>
      <c r="U189" s="42" t="s">
        <v>37</v>
      </c>
      <c r="V189" s="146">
        <v>3.5000000000000003E-2</v>
      </c>
      <c r="W189" s="146">
        <f>V189*K189</f>
        <v>1.4283500000000002</v>
      </c>
      <c r="X189" s="146">
        <v>0</v>
      </c>
      <c r="Y189" s="146">
        <f>X189*K189</f>
        <v>0</v>
      </c>
      <c r="Z189" s="146">
        <v>4.0000000000000001E-3</v>
      </c>
      <c r="AA189" s="147">
        <f>Z189*K189</f>
        <v>0.16324000000000002</v>
      </c>
      <c r="AR189" s="19" t="s">
        <v>206</v>
      </c>
      <c r="AT189" s="19" t="s">
        <v>134</v>
      </c>
      <c r="AU189" s="19" t="s">
        <v>97</v>
      </c>
      <c r="AY189" s="19" t="s">
        <v>133</v>
      </c>
      <c r="BE189" s="148">
        <f>IF(U189="základní",N189,0)</f>
        <v>0</v>
      </c>
      <c r="BF189" s="148">
        <f>IF(U189="snížená",N189,0)</f>
        <v>0</v>
      </c>
      <c r="BG189" s="148">
        <f>IF(U189="zákl. přenesená",N189,0)</f>
        <v>0</v>
      </c>
      <c r="BH189" s="148">
        <f>IF(U189="sníž. přenesená",N189,0)</f>
        <v>0</v>
      </c>
      <c r="BI189" s="148">
        <f>IF(U189="nulová",N189,0)</f>
        <v>0</v>
      </c>
      <c r="BJ189" s="19" t="s">
        <v>80</v>
      </c>
      <c r="BK189" s="148">
        <f>ROUND(L189*K189,2)</f>
        <v>0</v>
      </c>
      <c r="BL189" s="19" t="s">
        <v>206</v>
      </c>
      <c r="BM189" s="19" t="s">
        <v>263</v>
      </c>
    </row>
    <row r="190" spans="2:65" s="10" customFormat="1" ht="22.5" customHeight="1">
      <c r="B190" s="149"/>
      <c r="C190" s="150"/>
      <c r="D190" s="150"/>
      <c r="E190" s="151" t="s">
        <v>5</v>
      </c>
      <c r="F190" s="289" t="s">
        <v>264</v>
      </c>
      <c r="G190" s="290"/>
      <c r="H190" s="290"/>
      <c r="I190" s="290"/>
      <c r="J190" s="150"/>
      <c r="K190" s="152">
        <v>40.81</v>
      </c>
      <c r="L190" s="150"/>
      <c r="M190" s="150"/>
      <c r="N190" s="150"/>
      <c r="O190" s="150"/>
      <c r="P190" s="150"/>
      <c r="Q190" s="150"/>
      <c r="R190" s="153"/>
      <c r="T190" s="154"/>
      <c r="U190" s="150"/>
      <c r="V190" s="150"/>
      <c r="W190" s="150"/>
      <c r="X190" s="150"/>
      <c r="Y190" s="150"/>
      <c r="Z190" s="150"/>
      <c r="AA190" s="155"/>
      <c r="AT190" s="156" t="s">
        <v>141</v>
      </c>
      <c r="AU190" s="156" t="s">
        <v>97</v>
      </c>
      <c r="AV190" s="10" t="s">
        <v>97</v>
      </c>
      <c r="AW190" s="10" t="s">
        <v>30</v>
      </c>
      <c r="AX190" s="10" t="s">
        <v>72</v>
      </c>
      <c r="AY190" s="156" t="s">
        <v>133</v>
      </c>
    </row>
    <row r="191" spans="2:65" s="11" customFormat="1" ht="22.5" customHeight="1">
      <c r="B191" s="157"/>
      <c r="C191" s="158"/>
      <c r="D191" s="158"/>
      <c r="E191" s="159" t="s">
        <v>5</v>
      </c>
      <c r="F191" s="291" t="s">
        <v>142</v>
      </c>
      <c r="G191" s="292"/>
      <c r="H191" s="292"/>
      <c r="I191" s="292"/>
      <c r="J191" s="158"/>
      <c r="K191" s="160">
        <v>40.81</v>
      </c>
      <c r="L191" s="158"/>
      <c r="M191" s="158"/>
      <c r="N191" s="158"/>
      <c r="O191" s="158"/>
      <c r="P191" s="158"/>
      <c r="Q191" s="158"/>
      <c r="R191" s="161"/>
      <c r="T191" s="162"/>
      <c r="U191" s="158"/>
      <c r="V191" s="158"/>
      <c r="W191" s="158"/>
      <c r="X191" s="158"/>
      <c r="Y191" s="158"/>
      <c r="Z191" s="158"/>
      <c r="AA191" s="163"/>
      <c r="AT191" s="164" t="s">
        <v>141</v>
      </c>
      <c r="AU191" s="164" t="s">
        <v>97</v>
      </c>
      <c r="AV191" s="11" t="s">
        <v>138</v>
      </c>
      <c r="AW191" s="11" t="s">
        <v>30</v>
      </c>
      <c r="AX191" s="11" t="s">
        <v>80</v>
      </c>
      <c r="AY191" s="164" t="s">
        <v>133</v>
      </c>
    </row>
    <row r="192" spans="2:65" s="1" customFormat="1" ht="31.5" customHeight="1">
      <c r="B192" s="139"/>
      <c r="C192" s="140" t="s">
        <v>265</v>
      </c>
      <c r="D192" s="140" t="s">
        <v>134</v>
      </c>
      <c r="E192" s="141" t="s">
        <v>266</v>
      </c>
      <c r="F192" s="287" t="s">
        <v>267</v>
      </c>
      <c r="G192" s="287"/>
      <c r="H192" s="287"/>
      <c r="I192" s="287"/>
      <c r="J192" s="142" t="s">
        <v>145</v>
      </c>
      <c r="K192" s="143">
        <v>40.81</v>
      </c>
      <c r="L192" s="288">
        <v>0</v>
      </c>
      <c r="M192" s="288"/>
      <c r="N192" s="288">
        <f>ROUND(L192*K192,2)</f>
        <v>0</v>
      </c>
      <c r="O192" s="288"/>
      <c r="P192" s="288"/>
      <c r="Q192" s="288"/>
      <c r="R192" s="144"/>
      <c r="T192" s="145" t="s">
        <v>5</v>
      </c>
      <c r="U192" s="42" t="s">
        <v>37</v>
      </c>
      <c r="V192" s="146">
        <v>0.222</v>
      </c>
      <c r="W192" s="146">
        <f>V192*K192</f>
        <v>9.0598200000000002</v>
      </c>
      <c r="X192" s="146">
        <v>4.0000000000000002E-4</v>
      </c>
      <c r="Y192" s="146">
        <f>X192*K192</f>
        <v>1.6324000000000002E-2</v>
      </c>
      <c r="Z192" s="146">
        <v>0</v>
      </c>
      <c r="AA192" s="147">
        <f>Z192*K192</f>
        <v>0</v>
      </c>
      <c r="AR192" s="19" t="s">
        <v>206</v>
      </c>
      <c r="AT192" s="19" t="s">
        <v>134</v>
      </c>
      <c r="AU192" s="19" t="s">
        <v>97</v>
      </c>
      <c r="AY192" s="19" t="s">
        <v>133</v>
      </c>
      <c r="BE192" s="148">
        <f>IF(U192="základní",N192,0)</f>
        <v>0</v>
      </c>
      <c r="BF192" s="148">
        <f>IF(U192="snížená",N192,0)</f>
        <v>0</v>
      </c>
      <c r="BG192" s="148">
        <f>IF(U192="zákl. přenesená",N192,0)</f>
        <v>0</v>
      </c>
      <c r="BH192" s="148">
        <f>IF(U192="sníž. přenesená",N192,0)</f>
        <v>0</v>
      </c>
      <c r="BI192" s="148">
        <f>IF(U192="nulová",N192,0)</f>
        <v>0</v>
      </c>
      <c r="BJ192" s="19" t="s">
        <v>80</v>
      </c>
      <c r="BK192" s="148">
        <f>ROUND(L192*K192,2)</f>
        <v>0</v>
      </c>
      <c r="BL192" s="19" t="s">
        <v>206</v>
      </c>
      <c r="BM192" s="19" t="s">
        <v>268</v>
      </c>
    </row>
    <row r="193" spans="2:65" s="10" customFormat="1" ht="31.5" customHeight="1">
      <c r="B193" s="149"/>
      <c r="C193" s="150"/>
      <c r="D193" s="150"/>
      <c r="E193" s="151" t="s">
        <v>5</v>
      </c>
      <c r="F193" s="289" t="s">
        <v>269</v>
      </c>
      <c r="G193" s="290"/>
      <c r="H193" s="290"/>
      <c r="I193" s="290"/>
      <c r="J193" s="150"/>
      <c r="K193" s="152">
        <v>40.81</v>
      </c>
      <c r="L193" s="150"/>
      <c r="M193" s="150"/>
      <c r="N193" s="150"/>
      <c r="O193" s="150"/>
      <c r="P193" s="150"/>
      <c r="Q193" s="150"/>
      <c r="R193" s="153"/>
      <c r="T193" s="154"/>
      <c r="U193" s="150"/>
      <c r="V193" s="150"/>
      <c r="W193" s="150"/>
      <c r="X193" s="150"/>
      <c r="Y193" s="150"/>
      <c r="Z193" s="150"/>
      <c r="AA193" s="155"/>
      <c r="AT193" s="156" t="s">
        <v>141</v>
      </c>
      <c r="AU193" s="156" t="s">
        <v>97</v>
      </c>
      <c r="AV193" s="10" t="s">
        <v>97</v>
      </c>
      <c r="AW193" s="10" t="s">
        <v>30</v>
      </c>
      <c r="AX193" s="10" t="s">
        <v>72</v>
      </c>
      <c r="AY193" s="156" t="s">
        <v>133</v>
      </c>
    </row>
    <row r="194" spans="2:65" s="11" customFormat="1" ht="22.5" customHeight="1">
      <c r="B194" s="157"/>
      <c r="C194" s="158"/>
      <c r="D194" s="158"/>
      <c r="E194" s="159" t="s">
        <v>5</v>
      </c>
      <c r="F194" s="291" t="s">
        <v>142</v>
      </c>
      <c r="G194" s="292"/>
      <c r="H194" s="292"/>
      <c r="I194" s="292"/>
      <c r="J194" s="158"/>
      <c r="K194" s="160">
        <v>40.81</v>
      </c>
      <c r="L194" s="158"/>
      <c r="M194" s="158"/>
      <c r="N194" s="158"/>
      <c r="O194" s="158"/>
      <c r="P194" s="158"/>
      <c r="Q194" s="158"/>
      <c r="R194" s="161"/>
      <c r="T194" s="162"/>
      <c r="U194" s="158"/>
      <c r="V194" s="158"/>
      <c r="W194" s="158"/>
      <c r="X194" s="158"/>
      <c r="Y194" s="158"/>
      <c r="Z194" s="158"/>
      <c r="AA194" s="163"/>
      <c r="AT194" s="164" t="s">
        <v>141</v>
      </c>
      <c r="AU194" s="164" t="s">
        <v>97</v>
      </c>
      <c r="AV194" s="11" t="s">
        <v>138</v>
      </c>
      <c r="AW194" s="11" t="s">
        <v>30</v>
      </c>
      <c r="AX194" s="11" t="s">
        <v>80</v>
      </c>
      <c r="AY194" s="164" t="s">
        <v>133</v>
      </c>
    </row>
    <row r="195" spans="2:65" s="1" customFormat="1" ht="22.5" customHeight="1">
      <c r="B195" s="139"/>
      <c r="C195" s="165" t="s">
        <v>270</v>
      </c>
      <c r="D195" s="165" t="s">
        <v>271</v>
      </c>
      <c r="E195" s="166" t="s">
        <v>272</v>
      </c>
      <c r="F195" s="293" t="s">
        <v>273</v>
      </c>
      <c r="G195" s="293"/>
      <c r="H195" s="293"/>
      <c r="I195" s="293"/>
      <c r="J195" s="167" t="s">
        <v>145</v>
      </c>
      <c r="K195" s="168">
        <v>46.932000000000002</v>
      </c>
      <c r="L195" s="294">
        <v>0</v>
      </c>
      <c r="M195" s="294"/>
      <c r="N195" s="294">
        <f>ROUND(L195*K195,2)</f>
        <v>0</v>
      </c>
      <c r="O195" s="288"/>
      <c r="P195" s="288"/>
      <c r="Q195" s="288"/>
      <c r="R195" s="144"/>
      <c r="T195" s="145" t="s">
        <v>5</v>
      </c>
      <c r="U195" s="42" t="s">
        <v>37</v>
      </c>
      <c r="V195" s="146">
        <v>0</v>
      </c>
      <c r="W195" s="146">
        <f>V195*K195</f>
        <v>0</v>
      </c>
      <c r="X195" s="146">
        <v>4.3E-3</v>
      </c>
      <c r="Y195" s="146">
        <f>X195*K195</f>
        <v>0.2018076</v>
      </c>
      <c r="Z195" s="146">
        <v>0</v>
      </c>
      <c r="AA195" s="147">
        <f>Z195*K195</f>
        <v>0</v>
      </c>
      <c r="AR195" s="19" t="s">
        <v>274</v>
      </c>
      <c r="AT195" s="19" t="s">
        <v>271</v>
      </c>
      <c r="AU195" s="19" t="s">
        <v>97</v>
      </c>
      <c r="AY195" s="19" t="s">
        <v>133</v>
      </c>
      <c r="BE195" s="148">
        <f>IF(U195="základní",N195,0)</f>
        <v>0</v>
      </c>
      <c r="BF195" s="148">
        <f>IF(U195="snížená",N195,0)</f>
        <v>0</v>
      </c>
      <c r="BG195" s="148">
        <f>IF(U195="zákl. přenesená",N195,0)</f>
        <v>0</v>
      </c>
      <c r="BH195" s="148">
        <f>IF(U195="sníž. přenesená",N195,0)</f>
        <v>0</v>
      </c>
      <c r="BI195" s="148">
        <f>IF(U195="nulová",N195,0)</f>
        <v>0</v>
      </c>
      <c r="BJ195" s="19" t="s">
        <v>80</v>
      </c>
      <c r="BK195" s="148">
        <f>ROUND(L195*K195,2)</f>
        <v>0</v>
      </c>
      <c r="BL195" s="19" t="s">
        <v>206</v>
      </c>
      <c r="BM195" s="19" t="s">
        <v>275</v>
      </c>
    </row>
    <row r="196" spans="2:65" s="1" customFormat="1" ht="31.5" customHeight="1">
      <c r="B196" s="139"/>
      <c r="C196" s="140" t="s">
        <v>276</v>
      </c>
      <c r="D196" s="140" t="s">
        <v>134</v>
      </c>
      <c r="E196" s="141" t="s">
        <v>277</v>
      </c>
      <c r="F196" s="287" t="s">
        <v>278</v>
      </c>
      <c r="G196" s="287"/>
      <c r="H196" s="287"/>
      <c r="I196" s="287"/>
      <c r="J196" s="142" t="s">
        <v>279</v>
      </c>
      <c r="K196" s="143">
        <v>140.46899999999999</v>
      </c>
      <c r="L196" s="288">
        <v>0</v>
      </c>
      <c r="M196" s="288"/>
      <c r="N196" s="288">
        <f>ROUND(L196*K196,2)</f>
        <v>0</v>
      </c>
      <c r="O196" s="288"/>
      <c r="P196" s="288"/>
      <c r="Q196" s="288"/>
      <c r="R196" s="144"/>
      <c r="T196" s="145" t="s">
        <v>5</v>
      </c>
      <c r="U196" s="42" t="s">
        <v>37</v>
      </c>
      <c r="V196" s="146">
        <v>0</v>
      </c>
      <c r="W196" s="146">
        <f>V196*K196</f>
        <v>0</v>
      </c>
      <c r="X196" s="146">
        <v>0</v>
      </c>
      <c r="Y196" s="146">
        <f>X196*K196</f>
        <v>0</v>
      </c>
      <c r="Z196" s="146">
        <v>0</v>
      </c>
      <c r="AA196" s="147">
        <f>Z196*K196</f>
        <v>0</v>
      </c>
      <c r="AR196" s="19" t="s">
        <v>206</v>
      </c>
      <c r="AT196" s="19" t="s">
        <v>134</v>
      </c>
      <c r="AU196" s="19" t="s">
        <v>97</v>
      </c>
      <c r="AY196" s="19" t="s">
        <v>133</v>
      </c>
      <c r="BE196" s="148">
        <f>IF(U196="základní",N196,0)</f>
        <v>0</v>
      </c>
      <c r="BF196" s="148">
        <f>IF(U196="snížená",N196,0)</f>
        <v>0</v>
      </c>
      <c r="BG196" s="148">
        <f>IF(U196="zákl. přenesená",N196,0)</f>
        <v>0</v>
      </c>
      <c r="BH196" s="148">
        <f>IF(U196="sníž. přenesená",N196,0)</f>
        <v>0</v>
      </c>
      <c r="BI196" s="148">
        <f>IF(U196="nulová",N196,0)</f>
        <v>0</v>
      </c>
      <c r="BJ196" s="19" t="s">
        <v>80</v>
      </c>
      <c r="BK196" s="148">
        <f>ROUND(L196*K196,2)</f>
        <v>0</v>
      </c>
      <c r="BL196" s="19" t="s">
        <v>206</v>
      </c>
      <c r="BM196" s="19" t="s">
        <v>280</v>
      </c>
    </row>
    <row r="197" spans="2:65" s="9" customFormat="1" ht="29.85" customHeight="1">
      <c r="B197" s="128"/>
      <c r="C197" s="129"/>
      <c r="D197" s="138" t="s">
        <v>116</v>
      </c>
      <c r="E197" s="138"/>
      <c r="F197" s="138"/>
      <c r="G197" s="138"/>
      <c r="H197" s="138"/>
      <c r="I197" s="138"/>
      <c r="J197" s="138"/>
      <c r="K197" s="138"/>
      <c r="L197" s="138"/>
      <c r="M197" s="138"/>
      <c r="N197" s="303">
        <f>BK197</f>
        <v>0</v>
      </c>
      <c r="O197" s="304"/>
      <c r="P197" s="304"/>
      <c r="Q197" s="304"/>
      <c r="R197" s="131"/>
      <c r="T197" s="132"/>
      <c r="U197" s="129"/>
      <c r="V197" s="129"/>
      <c r="W197" s="133">
        <f>SUM(W198:W217)</f>
        <v>55.496880000000004</v>
      </c>
      <c r="X197" s="129"/>
      <c r="Y197" s="133">
        <f>SUM(Y198:Y217)</f>
        <v>1.04928898</v>
      </c>
      <c r="Z197" s="129"/>
      <c r="AA197" s="134">
        <f>SUM(AA198:AA217)</f>
        <v>3.4822177000000001</v>
      </c>
      <c r="AR197" s="135" t="s">
        <v>97</v>
      </c>
      <c r="AT197" s="136" t="s">
        <v>71</v>
      </c>
      <c r="AU197" s="136" t="s">
        <v>80</v>
      </c>
      <c r="AY197" s="135" t="s">
        <v>133</v>
      </c>
      <c r="BK197" s="137">
        <f>SUM(BK198:BK217)</f>
        <v>0</v>
      </c>
    </row>
    <row r="198" spans="2:65" s="1" customFormat="1" ht="31.5" customHeight="1">
      <c r="B198" s="139"/>
      <c r="C198" s="140" t="s">
        <v>274</v>
      </c>
      <c r="D198" s="140" t="s">
        <v>134</v>
      </c>
      <c r="E198" s="141" t="s">
        <v>281</v>
      </c>
      <c r="F198" s="287" t="s">
        <v>282</v>
      </c>
      <c r="G198" s="287"/>
      <c r="H198" s="287"/>
      <c r="I198" s="287"/>
      <c r="J198" s="142" t="s">
        <v>283</v>
      </c>
      <c r="K198" s="143">
        <v>7.5</v>
      </c>
      <c r="L198" s="288">
        <v>0</v>
      </c>
      <c r="M198" s="288"/>
      <c r="N198" s="288">
        <f>ROUND(L198*K198,2)</f>
        <v>0</v>
      </c>
      <c r="O198" s="288"/>
      <c r="P198" s="288"/>
      <c r="Q198" s="288"/>
      <c r="R198" s="144"/>
      <c r="T198" s="145" t="s">
        <v>5</v>
      </c>
      <c r="U198" s="42" t="s">
        <v>37</v>
      </c>
      <c r="V198" s="146">
        <v>9.8000000000000004E-2</v>
      </c>
      <c r="W198" s="146">
        <f>V198*K198</f>
        <v>0.73499999999999999</v>
      </c>
      <c r="X198" s="146">
        <v>0</v>
      </c>
      <c r="Y198" s="146">
        <f>X198*K198</f>
        <v>0</v>
      </c>
      <c r="Z198" s="146">
        <v>1.174E-2</v>
      </c>
      <c r="AA198" s="147">
        <f>Z198*K198</f>
        <v>8.8050000000000003E-2</v>
      </c>
      <c r="AR198" s="19" t="s">
        <v>206</v>
      </c>
      <c r="AT198" s="19" t="s">
        <v>134</v>
      </c>
      <c r="AU198" s="19" t="s">
        <v>97</v>
      </c>
      <c r="AY198" s="19" t="s">
        <v>133</v>
      </c>
      <c r="BE198" s="148">
        <f>IF(U198="základní",N198,0)</f>
        <v>0</v>
      </c>
      <c r="BF198" s="148">
        <f>IF(U198="snížená",N198,0)</f>
        <v>0</v>
      </c>
      <c r="BG198" s="148">
        <f>IF(U198="zákl. přenesená",N198,0)</f>
        <v>0</v>
      </c>
      <c r="BH198" s="148">
        <f>IF(U198="sníž. přenesená",N198,0)</f>
        <v>0</v>
      </c>
      <c r="BI198" s="148">
        <f>IF(U198="nulová",N198,0)</f>
        <v>0</v>
      </c>
      <c r="BJ198" s="19" t="s">
        <v>80</v>
      </c>
      <c r="BK198" s="148">
        <f>ROUND(L198*K198,2)</f>
        <v>0</v>
      </c>
      <c r="BL198" s="19" t="s">
        <v>206</v>
      </c>
      <c r="BM198" s="19" t="s">
        <v>284</v>
      </c>
    </row>
    <row r="199" spans="2:65" s="10" customFormat="1" ht="22.5" customHeight="1">
      <c r="B199" s="149"/>
      <c r="C199" s="150"/>
      <c r="D199" s="150"/>
      <c r="E199" s="151" t="s">
        <v>5</v>
      </c>
      <c r="F199" s="289" t="s">
        <v>285</v>
      </c>
      <c r="G199" s="290"/>
      <c r="H199" s="290"/>
      <c r="I199" s="290"/>
      <c r="J199" s="150"/>
      <c r="K199" s="152">
        <v>7.5</v>
      </c>
      <c r="L199" s="150"/>
      <c r="M199" s="150"/>
      <c r="N199" s="150"/>
      <c r="O199" s="150"/>
      <c r="P199" s="150"/>
      <c r="Q199" s="150"/>
      <c r="R199" s="153"/>
      <c r="T199" s="154"/>
      <c r="U199" s="150"/>
      <c r="V199" s="150"/>
      <c r="W199" s="150"/>
      <c r="X199" s="150"/>
      <c r="Y199" s="150"/>
      <c r="Z199" s="150"/>
      <c r="AA199" s="155"/>
      <c r="AT199" s="156" t="s">
        <v>141</v>
      </c>
      <c r="AU199" s="156" t="s">
        <v>97</v>
      </c>
      <c r="AV199" s="10" t="s">
        <v>97</v>
      </c>
      <c r="AW199" s="10" t="s">
        <v>30</v>
      </c>
      <c r="AX199" s="10" t="s">
        <v>72</v>
      </c>
      <c r="AY199" s="156" t="s">
        <v>133</v>
      </c>
    </row>
    <row r="200" spans="2:65" s="11" customFormat="1" ht="22.5" customHeight="1">
      <c r="B200" s="157"/>
      <c r="C200" s="158"/>
      <c r="D200" s="158"/>
      <c r="E200" s="159" t="s">
        <v>5</v>
      </c>
      <c r="F200" s="291" t="s">
        <v>142</v>
      </c>
      <c r="G200" s="292"/>
      <c r="H200" s="292"/>
      <c r="I200" s="292"/>
      <c r="J200" s="158"/>
      <c r="K200" s="160">
        <v>7.5</v>
      </c>
      <c r="L200" s="158"/>
      <c r="M200" s="158"/>
      <c r="N200" s="158"/>
      <c r="O200" s="158"/>
      <c r="P200" s="158"/>
      <c r="Q200" s="158"/>
      <c r="R200" s="161"/>
      <c r="T200" s="162"/>
      <c r="U200" s="158"/>
      <c r="V200" s="158"/>
      <c r="W200" s="158"/>
      <c r="X200" s="158"/>
      <c r="Y200" s="158"/>
      <c r="Z200" s="158"/>
      <c r="AA200" s="163"/>
      <c r="AT200" s="164" t="s">
        <v>141</v>
      </c>
      <c r="AU200" s="164" t="s">
        <v>97</v>
      </c>
      <c r="AV200" s="11" t="s">
        <v>138</v>
      </c>
      <c r="AW200" s="11" t="s">
        <v>30</v>
      </c>
      <c r="AX200" s="11" t="s">
        <v>80</v>
      </c>
      <c r="AY200" s="164" t="s">
        <v>133</v>
      </c>
    </row>
    <row r="201" spans="2:65" s="1" customFormat="1" ht="31.5" customHeight="1">
      <c r="B201" s="139"/>
      <c r="C201" s="140" t="s">
        <v>286</v>
      </c>
      <c r="D201" s="140" t="s">
        <v>134</v>
      </c>
      <c r="E201" s="141" t="s">
        <v>287</v>
      </c>
      <c r="F201" s="287" t="s">
        <v>288</v>
      </c>
      <c r="G201" s="287"/>
      <c r="H201" s="287"/>
      <c r="I201" s="287"/>
      <c r="J201" s="142" t="s">
        <v>283</v>
      </c>
      <c r="K201" s="143">
        <v>7.5</v>
      </c>
      <c r="L201" s="288">
        <v>0</v>
      </c>
      <c r="M201" s="288"/>
      <c r="N201" s="288">
        <f>ROUND(L201*K201,2)</f>
        <v>0</v>
      </c>
      <c r="O201" s="288"/>
      <c r="P201" s="288"/>
      <c r="Q201" s="288"/>
      <c r="R201" s="144"/>
      <c r="T201" s="145" t="s">
        <v>5</v>
      </c>
      <c r="U201" s="42" t="s">
        <v>37</v>
      </c>
      <c r="V201" s="146">
        <v>0.19</v>
      </c>
      <c r="W201" s="146">
        <f>V201*K201</f>
        <v>1.425</v>
      </c>
      <c r="X201" s="146">
        <v>2.7999999999999998E-4</v>
      </c>
      <c r="Y201" s="146">
        <f>X201*K201</f>
        <v>2.0999999999999999E-3</v>
      </c>
      <c r="Z201" s="146">
        <v>0</v>
      </c>
      <c r="AA201" s="147">
        <f>Z201*K201</f>
        <v>0</v>
      </c>
      <c r="AR201" s="19" t="s">
        <v>206</v>
      </c>
      <c r="AT201" s="19" t="s">
        <v>134</v>
      </c>
      <c r="AU201" s="19" t="s">
        <v>97</v>
      </c>
      <c r="AY201" s="19" t="s">
        <v>133</v>
      </c>
      <c r="BE201" s="148">
        <f>IF(U201="základní",N201,0)</f>
        <v>0</v>
      </c>
      <c r="BF201" s="148">
        <f>IF(U201="snížená",N201,0)</f>
        <v>0</v>
      </c>
      <c r="BG201" s="148">
        <f>IF(U201="zákl. přenesená",N201,0)</f>
        <v>0</v>
      </c>
      <c r="BH201" s="148">
        <f>IF(U201="sníž. přenesená",N201,0)</f>
        <v>0</v>
      </c>
      <c r="BI201" s="148">
        <f>IF(U201="nulová",N201,0)</f>
        <v>0</v>
      </c>
      <c r="BJ201" s="19" t="s">
        <v>80</v>
      </c>
      <c r="BK201" s="148">
        <f>ROUND(L201*K201,2)</f>
        <v>0</v>
      </c>
      <c r="BL201" s="19" t="s">
        <v>206</v>
      </c>
      <c r="BM201" s="19" t="s">
        <v>289</v>
      </c>
    </row>
    <row r="202" spans="2:65" s="1" customFormat="1" ht="22.5" customHeight="1">
      <c r="B202" s="139"/>
      <c r="C202" s="165" t="s">
        <v>290</v>
      </c>
      <c r="D202" s="165" t="s">
        <v>271</v>
      </c>
      <c r="E202" s="166" t="s">
        <v>291</v>
      </c>
      <c r="F202" s="293" t="s">
        <v>292</v>
      </c>
      <c r="G202" s="293"/>
      <c r="H202" s="293"/>
      <c r="I202" s="293"/>
      <c r="J202" s="167" t="s">
        <v>293</v>
      </c>
      <c r="K202" s="168">
        <v>18.539000000000001</v>
      </c>
      <c r="L202" s="294">
        <v>0</v>
      </c>
      <c r="M202" s="294"/>
      <c r="N202" s="294">
        <f>ROUND(L202*K202,2)</f>
        <v>0</v>
      </c>
      <c r="O202" s="288"/>
      <c r="P202" s="288"/>
      <c r="Q202" s="288"/>
      <c r="R202" s="144"/>
      <c r="T202" s="145" t="s">
        <v>5</v>
      </c>
      <c r="U202" s="42" t="s">
        <v>37</v>
      </c>
      <c r="V202" s="146">
        <v>0</v>
      </c>
      <c r="W202" s="146">
        <f>V202*K202</f>
        <v>0</v>
      </c>
      <c r="X202" s="146">
        <v>1.0200000000000001E-3</v>
      </c>
      <c r="Y202" s="146">
        <f>X202*K202</f>
        <v>1.8909780000000005E-2</v>
      </c>
      <c r="Z202" s="146">
        <v>0</v>
      </c>
      <c r="AA202" s="147">
        <f>Z202*K202</f>
        <v>0</v>
      </c>
      <c r="AR202" s="19" t="s">
        <v>274</v>
      </c>
      <c r="AT202" s="19" t="s">
        <v>271</v>
      </c>
      <c r="AU202" s="19" t="s">
        <v>97</v>
      </c>
      <c r="AY202" s="19" t="s">
        <v>133</v>
      </c>
      <c r="BE202" s="148">
        <f>IF(U202="základní",N202,0)</f>
        <v>0</v>
      </c>
      <c r="BF202" s="148">
        <f>IF(U202="snížená",N202,0)</f>
        <v>0</v>
      </c>
      <c r="BG202" s="148">
        <f>IF(U202="zákl. přenesená",N202,0)</f>
        <v>0</v>
      </c>
      <c r="BH202" s="148">
        <f>IF(U202="sníž. přenesená",N202,0)</f>
        <v>0</v>
      </c>
      <c r="BI202" s="148">
        <f>IF(U202="nulová",N202,0)</f>
        <v>0</v>
      </c>
      <c r="BJ202" s="19" t="s">
        <v>80</v>
      </c>
      <c r="BK202" s="148">
        <f>ROUND(L202*K202,2)</f>
        <v>0</v>
      </c>
      <c r="BL202" s="19" t="s">
        <v>206</v>
      </c>
      <c r="BM202" s="19" t="s">
        <v>294</v>
      </c>
    </row>
    <row r="203" spans="2:65" s="10" customFormat="1" ht="22.5" customHeight="1">
      <c r="B203" s="149"/>
      <c r="C203" s="150"/>
      <c r="D203" s="150"/>
      <c r="E203" s="151" t="s">
        <v>5</v>
      </c>
      <c r="F203" s="289" t="s">
        <v>295</v>
      </c>
      <c r="G203" s="290"/>
      <c r="H203" s="290"/>
      <c r="I203" s="290"/>
      <c r="J203" s="150"/>
      <c r="K203" s="152">
        <v>16.853999999999999</v>
      </c>
      <c r="L203" s="150"/>
      <c r="M203" s="150"/>
      <c r="N203" s="150"/>
      <c r="O203" s="150"/>
      <c r="P203" s="150"/>
      <c r="Q203" s="150"/>
      <c r="R203" s="153"/>
      <c r="T203" s="154"/>
      <c r="U203" s="150"/>
      <c r="V203" s="150"/>
      <c r="W203" s="150"/>
      <c r="X203" s="150"/>
      <c r="Y203" s="150"/>
      <c r="Z203" s="150"/>
      <c r="AA203" s="155"/>
      <c r="AT203" s="156" t="s">
        <v>141</v>
      </c>
      <c r="AU203" s="156" t="s">
        <v>97</v>
      </c>
      <c r="AV203" s="10" t="s">
        <v>97</v>
      </c>
      <c r="AW203" s="10" t="s">
        <v>30</v>
      </c>
      <c r="AX203" s="10" t="s">
        <v>72</v>
      </c>
      <c r="AY203" s="156" t="s">
        <v>133</v>
      </c>
    </row>
    <row r="204" spans="2:65" s="11" customFormat="1" ht="22.5" customHeight="1">
      <c r="B204" s="157"/>
      <c r="C204" s="158"/>
      <c r="D204" s="158"/>
      <c r="E204" s="159" t="s">
        <v>5</v>
      </c>
      <c r="F204" s="291" t="s">
        <v>142</v>
      </c>
      <c r="G204" s="292"/>
      <c r="H204" s="292"/>
      <c r="I204" s="292"/>
      <c r="J204" s="158"/>
      <c r="K204" s="160">
        <v>16.853999999999999</v>
      </c>
      <c r="L204" s="158"/>
      <c r="M204" s="158"/>
      <c r="N204" s="158"/>
      <c r="O204" s="158"/>
      <c r="P204" s="158"/>
      <c r="Q204" s="158"/>
      <c r="R204" s="161"/>
      <c r="T204" s="162"/>
      <c r="U204" s="158"/>
      <c r="V204" s="158"/>
      <c r="W204" s="158"/>
      <c r="X204" s="158"/>
      <c r="Y204" s="158"/>
      <c r="Z204" s="158"/>
      <c r="AA204" s="163"/>
      <c r="AT204" s="164" t="s">
        <v>141</v>
      </c>
      <c r="AU204" s="164" t="s">
        <v>97</v>
      </c>
      <c r="AV204" s="11" t="s">
        <v>138</v>
      </c>
      <c r="AW204" s="11" t="s">
        <v>30</v>
      </c>
      <c r="AX204" s="11" t="s">
        <v>80</v>
      </c>
      <c r="AY204" s="164" t="s">
        <v>133</v>
      </c>
    </row>
    <row r="205" spans="2:65" s="1" customFormat="1" ht="31.5" customHeight="1">
      <c r="B205" s="139"/>
      <c r="C205" s="140" t="s">
        <v>296</v>
      </c>
      <c r="D205" s="140" t="s">
        <v>134</v>
      </c>
      <c r="E205" s="141" t="s">
        <v>297</v>
      </c>
      <c r="F205" s="287" t="s">
        <v>298</v>
      </c>
      <c r="G205" s="287"/>
      <c r="H205" s="287"/>
      <c r="I205" s="287"/>
      <c r="J205" s="142" t="s">
        <v>145</v>
      </c>
      <c r="K205" s="143">
        <v>40.81</v>
      </c>
      <c r="L205" s="288">
        <v>0</v>
      </c>
      <c r="M205" s="288"/>
      <c r="N205" s="288">
        <f>ROUND(L205*K205,2)</f>
        <v>0</v>
      </c>
      <c r="O205" s="288"/>
      <c r="P205" s="288"/>
      <c r="Q205" s="288"/>
      <c r="R205" s="144"/>
      <c r="T205" s="145" t="s">
        <v>5</v>
      </c>
      <c r="U205" s="42" t="s">
        <v>37</v>
      </c>
      <c r="V205" s="146">
        <v>0.36799999999999999</v>
      </c>
      <c r="W205" s="146">
        <f>V205*K205</f>
        <v>15.018080000000001</v>
      </c>
      <c r="X205" s="146">
        <v>0</v>
      </c>
      <c r="Y205" s="146">
        <f>X205*K205</f>
        <v>0</v>
      </c>
      <c r="Z205" s="146">
        <v>8.3169999999999994E-2</v>
      </c>
      <c r="AA205" s="147">
        <f>Z205*K205</f>
        <v>3.3941677000000001</v>
      </c>
      <c r="AR205" s="19" t="s">
        <v>206</v>
      </c>
      <c r="AT205" s="19" t="s">
        <v>134</v>
      </c>
      <c r="AU205" s="19" t="s">
        <v>97</v>
      </c>
      <c r="AY205" s="19" t="s">
        <v>133</v>
      </c>
      <c r="BE205" s="148">
        <f>IF(U205="základní",N205,0)</f>
        <v>0</v>
      </c>
      <c r="BF205" s="148">
        <f>IF(U205="snížená",N205,0)</f>
        <v>0</v>
      </c>
      <c r="BG205" s="148">
        <f>IF(U205="zákl. přenesená",N205,0)</f>
        <v>0</v>
      </c>
      <c r="BH205" s="148">
        <f>IF(U205="sníž. přenesená",N205,0)</f>
        <v>0</v>
      </c>
      <c r="BI205" s="148">
        <f>IF(U205="nulová",N205,0)</f>
        <v>0</v>
      </c>
      <c r="BJ205" s="19" t="s">
        <v>80</v>
      </c>
      <c r="BK205" s="148">
        <f>ROUND(L205*K205,2)</f>
        <v>0</v>
      </c>
      <c r="BL205" s="19" t="s">
        <v>206</v>
      </c>
      <c r="BM205" s="19" t="s">
        <v>299</v>
      </c>
    </row>
    <row r="206" spans="2:65" s="1" customFormat="1" ht="31.5" customHeight="1">
      <c r="B206" s="139"/>
      <c r="C206" s="140" t="s">
        <v>300</v>
      </c>
      <c r="D206" s="140" t="s">
        <v>134</v>
      </c>
      <c r="E206" s="141" t="s">
        <v>301</v>
      </c>
      <c r="F206" s="287" t="s">
        <v>302</v>
      </c>
      <c r="G206" s="287"/>
      <c r="H206" s="287"/>
      <c r="I206" s="287"/>
      <c r="J206" s="142" t="s">
        <v>145</v>
      </c>
      <c r="K206" s="143">
        <v>40.81</v>
      </c>
      <c r="L206" s="288">
        <v>0</v>
      </c>
      <c r="M206" s="288"/>
      <c r="N206" s="288">
        <f>ROUND(L206*K206,2)</f>
        <v>0</v>
      </c>
      <c r="O206" s="288"/>
      <c r="P206" s="288"/>
      <c r="Q206" s="288"/>
      <c r="R206" s="144"/>
      <c r="T206" s="145" t="s">
        <v>5</v>
      </c>
      <c r="U206" s="42" t="s">
        <v>37</v>
      </c>
      <c r="V206" s="146">
        <v>0.78</v>
      </c>
      <c r="W206" s="146">
        <f>V206*K206</f>
        <v>31.831800000000001</v>
      </c>
      <c r="X206" s="146">
        <v>4.2700000000000004E-3</v>
      </c>
      <c r="Y206" s="146">
        <f>X206*K206</f>
        <v>0.17425870000000002</v>
      </c>
      <c r="Z206" s="146">
        <v>0</v>
      </c>
      <c r="AA206" s="147">
        <f>Z206*K206</f>
        <v>0</v>
      </c>
      <c r="AR206" s="19" t="s">
        <v>206</v>
      </c>
      <c r="AT206" s="19" t="s">
        <v>134</v>
      </c>
      <c r="AU206" s="19" t="s">
        <v>97</v>
      </c>
      <c r="AY206" s="19" t="s">
        <v>133</v>
      </c>
      <c r="BE206" s="148">
        <f>IF(U206="základní",N206,0)</f>
        <v>0</v>
      </c>
      <c r="BF206" s="148">
        <f>IF(U206="snížená",N206,0)</f>
        <v>0</v>
      </c>
      <c r="BG206" s="148">
        <f>IF(U206="zákl. přenesená",N206,0)</f>
        <v>0</v>
      </c>
      <c r="BH206" s="148">
        <f>IF(U206="sníž. přenesená",N206,0)</f>
        <v>0</v>
      </c>
      <c r="BI206" s="148">
        <f>IF(U206="nulová",N206,0)</f>
        <v>0</v>
      </c>
      <c r="BJ206" s="19" t="s">
        <v>80</v>
      </c>
      <c r="BK206" s="148">
        <f>ROUND(L206*K206,2)</f>
        <v>0</v>
      </c>
      <c r="BL206" s="19" t="s">
        <v>206</v>
      </c>
      <c r="BM206" s="19" t="s">
        <v>303</v>
      </c>
    </row>
    <row r="207" spans="2:65" s="10" customFormat="1" ht="22.5" customHeight="1">
      <c r="B207" s="149"/>
      <c r="C207" s="150"/>
      <c r="D207" s="150"/>
      <c r="E207" s="151" t="s">
        <v>5</v>
      </c>
      <c r="F207" s="289" t="s">
        <v>304</v>
      </c>
      <c r="G207" s="290"/>
      <c r="H207" s="290"/>
      <c r="I207" s="290"/>
      <c r="J207" s="150"/>
      <c r="K207" s="152">
        <v>40.81</v>
      </c>
      <c r="L207" s="150"/>
      <c r="M207" s="150"/>
      <c r="N207" s="150"/>
      <c r="O207" s="150"/>
      <c r="P207" s="150"/>
      <c r="Q207" s="150"/>
      <c r="R207" s="153"/>
      <c r="T207" s="154"/>
      <c r="U207" s="150"/>
      <c r="V207" s="150"/>
      <c r="W207" s="150"/>
      <c r="X207" s="150"/>
      <c r="Y207" s="150"/>
      <c r="Z207" s="150"/>
      <c r="AA207" s="155"/>
      <c r="AT207" s="156" t="s">
        <v>141</v>
      </c>
      <c r="AU207" s="156" t="s">
        <v>97</v>
      </c>
      <c r="AV207" s="10" t="s">
        <v>97</v>
      </c>
      <c r="AW207" s="10" t="s">
        <v>30</v>
      </c>
      <c r="AX207" s="10" t="s">
        <v>72</v>
      </c>
      <c r="AY207" s="156" t="s">
        <v>133</v>
      </c>
    </row>
    <row r="208" spans="2:65" s="11" customFormat="1" ht="22.5" customHeight="1">
      <c r="B208" s="157"/>
      <c r="C208" s="158"/>
      <c r="D208" s="158"/>
      <c r="E208" s="159" t="s">
        <v>5</v>
      </c>
      <c r="F208" s="291" t="s">
        <v>142</v>
      </c>
      <c r="G208" s="292"/>
      <c r="H208" s="292"/>
      <c r="I208" s="292"/>
      <c r="J208" s="158"/>
      <c r="K208" s="160">
        <v>40.81</v>
      </c>
      <c r="L208" s="158"/>
      <c r="M208" s="158"/>
      <c r="N208" s="158"/>
      <c r="O208" s="158"/>
      <c r="P208" s="158"/>
      <c r="Q208" s="158"/>
      <c r="R208" s="161"/>
      <c r="T208" s="162"/>
      <c r="U208" s="158"/>
      <c r="V208" s="158"/>
      <c r="W208" s="158"/>
      <c r="X208" s="158"/>
      <c r="Y208" s="158"/>
      <c r="Z208" s="158"/>
      <c r="AA208" s="163"/>
      <c r="AT208" s="164" t="s">
        <v>141</v>
      </c>
      <c r="AU208" s="164" t="s">
        <v>97</v>
      </c>
      <c r="AV208" s="11" t="s">
        <v>138</v>
      </c>
      <c r="AW208" s="11" t="s">
        <v>30</v>
      </c>
      <c r="AX208" s="11" t="s">
        <v>80</v>
      </c>
      <c r="AY208" s="164" t="s">
        <v>133</v>
      </c>
    </row>
    <row r="209" spans="2:65" s="1" customFormat="1" ht="22.5" customHeight="1">
      <c r="B209" s="139"/>
      <c r="C209" s="165" t="s">
        <v>305</v>
      </c>
      <c r="D209" s="165" t="s">
        <v>271</v>
      </c>
      <c r="E209" s="166" t="s">
        <v>306</v>
      </c>
      <c r="F209" s="293" t="s">
        <v>307</v>
      </c>
      <c r="G209" s="293"/>
      <c r="H209" s="293"/>
      <c r="I209" s="293"/>
      <c r="J209" s="167" t="s">
        <v>145</v>
      </c>
      <c r="K209" s="168">
        <v>44.890999999999998</v>
      </c>
      <c r="L209" s="294">
        <v>0</v>
      </c>
      <c r="M209" s="294"/>
      <c r="N209" s="294">
        <f>ROUND(L209*K209,2)</f>
        <v>0</v>
      </c>
      <c r="O209" s="288"/>
      <c r="P209" s="288"/>
      <c r="Q209" s="288"/>
      <c r="R209" s="144"/>
      <c r="T209" s="145" t="s">
        <v>5</v>
      </c>
      <c r="U209" s="42" t="s">
        <v>37</v>
      </c>
      <c r="V209" s="146">
        <v>0</v>
      </c>
      <c r="W209" s="146">
        <f>V209*K209</f>
        <v>0</v>
      </c>
      <c r="X209" s="146">
        <v>1.55E-2</v>
      </c>
      <c r="Y209" s="146">
        <f>X209*K209</f>
        <v>0.6958105</v>
      </c>
      <c r="Z209" s="146">
        <v>0</v>
      </c>
      <c r="AA209" s="147">
        <f>Z209*K209</f>
        <v>0</v>
      </c>
      <c r="AR209" s="19" t="s">
        <v>274</v>
      </c>
      <c r="AT209" s="19" t="s">
        <v>271</v>
      </c>
      <c r="AU209" s="19" t="s">
        <v>97</v>
      </c>
      <c r="AY209" s="19" t="s">
        <v>133</v>
      </c>
      <c r="BE209" s="148">
        <f>IF(U209="základní",N209,0)</f>
        <v>0</v>
      </c>
      <c r="BF209" s="148">
        <f>IF(U209="snížená",N209,0)</f>
        <v>0</v>
      </c>
      <c r="BG209" s="148">
        <f>IF(U209="zákl. přenesená",N209,0)</f>
        <v>0</v>
      </c>
      <c r="BH209" s="148">
        <f>IF(U209="sníž. přenesená",N209,0)</f>
        <v>0</v>
      </c>
      <c r="BI209" s="148">
        <f>IF(U209="nulová",N209,0)</f>
        <v>0</v>
      </c>
      <c r="BJ209" s="19" t="s">
        <v>80</v>
      </c>
      <c r="BK209" s="148">
        <f>ROUND(L209*K209,2)</f>
        <v>0</v>
      </c>
      <c r="BL209" s="19" t="s">
        <v>206</v>
      </c>
      <c r="BM209" s="19" t="s">
        <v>308</v>
      </c>
    </row>
    <row r="210" spans="2:65" s="1" customFormat="1" ht="31.5" customHeight="1">
      <c r="B210" s="139"/>
      <c r="C210" s="140" t="s">
        <v>309</v>
      </c>
      <c r="D210" s="140" t="s">
        <v>134</v>
      </c>
      <c r="E210" s="141" t="s">
        <v>310</v>
      </c>
      <c r="F210" s="287" t="s">
        <v>311</v>
      </c>
      <c r="G210" s="287"/>
      <c r="H210" s="287"/>
      <c r="I210" s="287"/>
      <c r="J210" s="142" t="s">
        <v>145</v>
      </c>
      <c r="K210" s="143">
        <v>13</v>
      </c>
      <c r="L210" s="288">
        <v>0</v>
      </c>
      <c r="M210" s="288"/>
      <c r="N210" s="288">
        <f>ROUND(L210*K210,2)</f>
        <v>0</v>
      </c>
      <c r="O210" s="288"/>
      <c r="P210" s="288"/>
      <c r="Q210" s="288"/>
      <c r="R210" s="144"/>
      <c r="T210" s="145" t="s">
        <v>5</v>
      </c>
      <c r="U210" s="42" t="s">
        <v>37</v>
      </c>
      <c r="V210" s="146">
        <v>0.03</v>
      </c>
      <c r="W210" s="146">
        <f>V210*K210</f>
        <v>0.39</v>
      </c>
      <c r="X210" s="146">
        <v>0</v>
      </c>
      <c r="Y210" s="146">
        <f>X210*K210</f>
        <v>0</v>
      </c>
      <c r="Z210" s="146">
        <v>0</v>
      </c>
      <c r="AA210" s="147">
        <f>Z210*K210</f>
        <v>0</v>
      </c>
      <c r="AR210" s="19" t="s">
        <v>206</v>
      </c>
      <c r="AT210" s="19" t="s">
        <v>134</v>
      </c>
      <c r="AU210" s="19" t="s">
        <v>97</v>
      </c>
      <c r="AY210" s="19" t="s">
        <v>133</v>
      </c>
      <c r="BE210" s="148">
        <f>IF(U210="základní",N210,0)</f>
        <v>0</v>
      </c>
      <c r="BF210" s="148">
        <f>IF(U210="snížená",N210,0)</f>
        <v>0</v>
      </c>
      <c r="BG210" s="148">
        <f>IF(U210="zákl. přenesená",N210,0)</f>
        <v>0</v>
      </c>
      <c r="BH210" s="148">
        <f>IF(U210="sníž. přenesená",N210,0)</f>
        <v>0</v>
      </c>
      <c r="BI210" s="148">
        <f>IF(U210="nulová",N210,0)</f>
        <v>0</v>
      </c>
      <c r="BJ210" s="19" t="s">
        <v>80</v>
      </c>
      <c r="BK210" s="148">
        <f>ROUND(L210*K210,2)</f>
        <v>0</v>
      </c>
      <c r="BL210" s="19" t="s">
        <v>206</v>
      </c>
      <c r="BM210" s="19" t="s">
        <v>312</v>
      </c>
    </row>
    <row r="211" spans="2:65" s="10" customFormat="1" ht="22.5" customHeight="1">
      <c r="B211" s="149"/>
      <c r="C211" s="150"/>
      <c r="D211" s="150"/>
      <c r="E211" s="151" t="s">
        <v>5</v>
      </c>
      <c r="F211" s="289" t="s">
        <v>313</v>
      </c>
      <c r="G211" s="290"/>
      <c r="H211" s="290"/>
      <c r="I211" s="290"/>
      <c r="J211" s="150"/>
      <c r="K211" s="152">
        <v>13</v>
      </c>
      <c r="L211" s="150"/>
      <c r="M211" s="150"/>
      <c r="N211" s="150"/>
      <c r="O211" s="150"/>
      <c r="P211" s="150"/>
      <c r="Q211" s="150"/>
      <c r="R211" s="153"/>
      <c r="T211" s="154"/>
      <c r="U211" s="150"/>
      <c r="V211" s="150"/>
      <c r="W211" s="150"/>
      <c r="X211" s="150"/>
      <c r="Y211" s="150"/>
      <c r="Z211" s="150"/>
      <c r="AA211" s="155"/>
      <c r="AT211" s="156" t="s">
        <v>141</v>
      </c>
      <c r="AU211" s="156" t="s">
        <v>97</v>
      </c>
      <c r="AV211" s="10" t="s">
        <v>97</v>
      </c>
      <c r="AW211" s="10" t="s">
        <v>30</v>
      </c>
      <c r="AX211" s="10" t="s">
        <v>72</v>
      </c>
      <c r="AY211" s="156" t="s">
        <v>133</v>
      </c>
    </row>
    <row r="212" spans="2:65" s="11" customFormat="1" ht="22.5" customHeight="1">
      <c r="B212" s="157"/>
      <c r="C212" s="158"/>
      <c r="D212" s="158"/>
      <c r="E212" s="159" t="s">
        <v>5</v>
      </c>
      <c r="F212" s="291" t="s">
        <v>142</v>
      </c>
      <c r="G212" s="292"/>
      <c r="H212" s="292"/>
      <c r="I212" s="292"/>
      <c r="J212" s="158"/>
      <c r="K212" s="160">
        <v>13</v>
      </c>
      <c r="L212" s="158"/>
      <c r="M212" s="158"/>
      <c r="N212" s="158"/>
      <c r="O212" s="158"/>
      <c r="P212" s="158"/>
      <c r="Q212" s="158"/>
      <c r="R212" s="161"/>
      <c r="T212" s="162"/>
      <c r="U212" s="158"/>
      <c r="V212" s="158"/>
      <c r="W212" s="158"/>
      <c r="X212" s="158"/>
      <c r="Y212" s="158"/>
      <c r="Z212" s="158"/>
      <c r="AA212" s="163"/>
      <c r="AT212" s="164" t="s">
        <v>141</v>
      </c>
      <c r="AU212" s="164" t="s">
        <v>97</v>
      </c>
      <c r="AV212" s="11" t="s">
        <v>138</v>
      </c>
      <c r="AW212" s="11" t="s">
        <v>30</v>
      </c>
      <c r="AX212" s="11" t="s">
        <v>80</v>
      </c>
      <c r="AY212" s="164" t="s">
        <v>133</v>
      </c>
    </row>
    <row r="213" spans="2:65" s="1" customFormat="1" ht="31.5" customHeight="1">
      <c r="B213" s="139"/>
      <c r="C213" s="140" t="s">
        <v>314</v>
      </c>
      <c r="D213" s="140" t="s">
        <v>134</v>
      </c>
      <c r="E213" s="141" t="s">
        <v>315</v>
      </c>
      <c r="F213" s="287" t="s">
        <v>316</v>
      </c>
      <c r="G213" s="287"/>
      <c r="H213" s="287"/>
      <c r="I213" s="287"/>
      <c r="J213" s="142" t="s">
        <v>145</v>
      </c>
      <c r="K213" s="143">
        <v>13</v>
      </c>
      <c r="L213" s="288">
        <v>0</v>
      </c>
      <c r="M213" s="288"/>
      <c r="N213" s="288">
        <f>ROUND(L213*K213,2)</f>
        <v>0</v>
      </c>
      <c r="O213" s="288"/>
      <c r="P213" s="288"/>
      <c r="Q213" s="288"/>
      <c r="R213" s="144"/>
      <c r="T213" s="145" t="s">
        <v>5</v>
      </c>
      <c r="U213" s="42" t="s">
        <v>37</v>
      </c>
      <c r="V213" s="146">
        <v>0</v>
      </c>
      <c r="W213" s="146">
        <f>V213*K213</f>
        <v>0</v>
      </c>
      <c r="X213" s="146">
        <v>6.2E-4</v>
      </c>
      <c r="Y213" s="146">
        <f>X213*K213</f>
        <v>8.0599999999999995E-3</v>
      </c>
      <c r="Z213" s="146">
        <v>0</v>
      </c>
      <c r="AA213" s="147">
        <f>Z213*K213</f>
        <v>0</v>
      </c>
      <c r="AR213" s="19" t="s">
        <v>206</v>
      </c>
      <c r="AT213" s="19" t="s">
        <v>134</v>
      </c>
      <c r="AU213" s="19" t="s">
        <v>97</v>
      </c>
      <c r="AY213" s="19" t="s">
        <v>133</v>
      </c>
      <c r="BE213" s="148">
        <f>IF(U213="základní",N213,0)</f>
        <v>0</v>
      </c>
      <c r="BF213" s="148">
        <f>IF(U213="snížená",N213,0)</f>
        <v>0</v>
      </c>
      <c r="BG213" s="148">
        <f>IF(U213="zákl. přenesená",N213,0)</f>
        <v>0</v>
      </c>
      <c r="BH213" s="148">
        <f>IF(U213="sníž. přenesená",N213,0)</f>
        <v>0</v>
      </c>
      <c r="BI213" s="148">
        <f>IF(U213="nulová",N213,0)</f>
        <v>0</v>
      </c>
      <c r="BJ213" s="19" t="s">
        <v>80</v>
      </c>
      <c r="BK213" s="148">
        <f>ROUND(L213*K213,2)</f>
        <v>0</v>
      </c>
      <c r="BL213" s="19" t="s">
        <v>206</v>
      </c>
      <c r="BM213" s="19" t="s">
        <v>317</v>
      </c>
    </row>
    <row r="214" spans="2:65" s="1" customFormat="1" ht="22.5" customHeight="1">
      <c r="B214" s="139"/>
      <c r="C214" s="140" t="s">
        <v>318</v>
      </c>
      <c r="D214" s="140" t="s">
        <v>134</v>
      </c>
      <c r="E214" s="141" t="s">
        <v>319</v>
      </c>
      <c r="F214" s="287" t="s">
        <v>320</v>
      </c>
      <c r="G214" s="287"/>
      <c r="H214" s="287"/>
      <c r="I214" s="287"/>
      <c r="J214" s="142" t="s">
        <v>145</v>
      </c>
      <c r="K214" s="143">
        <v>13</v>
      </c>
      <c r="L214" s="288">
        <v>0</v>
      </c>
      <c r="M214" s="288"/>
      <c r="N214" s="288">
        <f>ROUND(L214*K214,2)</f>
        <v>0</v>
      </c>
      <c r="O214" s="288"/>
      <c r="P214" s="288"/>
      <c r="Q214" s="288"/>
      <c r="R214" s="144"/>
      <c r="T214" s="145" t="s">
        <v>5</v>
      </c>
      <c r="U214" s="42" t="s">
        <v>37</v>
      </c>
      <c r="V214" s="146">
        <v>4.3999999999999997E-2</v>
      </c>
      <c r="W214" s="146">
        <f>V214*K214</f>
        <v>0.57199999999999995</v>
      </c>
      <c r="X214" s="146">
        <v>2.9999999999999997E-4</v>
      </c>
      <c r="Y214" s="146">
        <f>X214*K214</f>
        <v>3.8999999999999998E-3</v>
      </c>
      <c r="Z214" s="146">
        <v>0</v>
      </c>
      <c r="AA214" s="147">
        <f>Z214*K214</f>
        <v>0</v>
      </c>
      <c r="AR214" s="19" t="s">
        <v>206</v>
      </c>
      <c r="AT214" s="19" t="s">
        <v>134</v>
      </c>
      <c r="AU214" s="19" t="s">
        <v>97</v>
      </c>
      <c r="AY214" s="19" t="s">
        <v>133</v>
      </c>
      <c r="BE214" s="148">
        <f>IF(U214="základní",N214,0)</f>
        <v>0</v>
      </c>
      <c r="BF214" s="148">
        <f>IF(U214="snížená",N214,0)</f>
        <v>0</v>
      </c>
      <c r="BG214" s="148">
        <f>IF(U214="zákl. přenesená",N214,0)</f>
        <v>0</v>
      </c>
      <c r="BH214" s="148">
        <f>IF(U214="sníž. přenesená",N214,0)</f>
        <v>0</v>
      </c>
      <c r="BI214" s="148">
        <f>IF(U214="nulová",N214,0)</f>
        <v>0</v>
      </c>
      <c r="BJ214" s="19" t="s">
        <v>80</v>
      </c>
      <c r="BK214" s="148">
        <f>ROUND(L214*K214,2)</f>
        <v>0</v>
      </c>
      <c r="BL214" s="19" t="s">
        <v>206</v>
      </c>
      <c r="BM214" s="19" t="s">
        <v>321</v>
      </c>
    </row>
    <row r="215" spans="2:65" s="1" customFormat="1" ht="31.5" customHeight="1">
      <c r="B215" s="139"/>
      <c r="C215" s="140" t="s">
        <v>322</v>
      </c>
      <c r="D215" s="140" t="s">
        <v>134</v>
      </c>
      <c r="E215" s="141" t="s">
        <v>323</v>
      </c>
      <c r="F215" s="287" t="s">
        <v>324</v>
      </c>
      <c r="G215" s="287"/>
      <c r="H215" s="287"/>
      <c r="I215" s="287"/>
      <c r="J215" s="142" t="s">
        <v>145</v>
      </c>
      <c r="K215" s="143">
        <v>13</v>
      </c>
      <c r="L215" s="288">
        <v>0</v>
      </c>
      <c r="M215" s="288"/>
      <c r="N215" s="288">
        <f>ROUND(L215*K215,2)</f>
        <v>0</v>
      </c>
      <c r="O215" s="288"/>
      <c r="P215" s="288"/>
      <c r="Q215" s="288"/>
      <c r="R215" s="144"/>
      <c r="T215" s="145" t="s">
        <v>5</v>
      </c>
      <c r="U215" s="42" t="s">
        <v>37</v>
      </c>
      <c r="V215" s="146">
        <v>0.125</v>
      </c>
      <c r="W215" s="146">
        <f>V215*K215</f>
        <v>1.625</v>
      </c>
      <c r="X215" s="146">
        <v>4.1000000000000003E-3</v>
      </c>
      <c r="Y215" s="146">
        <f>X215*K215</f>
        <v>5.3300000000000007E-2</v>
      </c>
      <c r="Z215" s="146">
        <v>0</v>
      </c>
      <c r="AA215" s="147">
        <f>Z215*K215</f>
        <v>0</v>
      </c>
      <c r="AR215" s="19" t="s">
        <v>206</v>
      </c>
      <c r="AT215" s="19" t="s">
        <v>134</v>
      </c>
      <c r="AU215" s="19" t="s">
        <v>97</v>
      </c>
      <c r="AY215" s="19" t="s">
        <v>133</v>
      </c>
      <c r="BE215" s="148">
        <f>IF(U215="základní",N215,0)</f>
        <v>0</v>
      </c>
      <c r="BF215" s="148">
        <f>IF(U215="snížená",N215,0)</f>
        <v>0</v>
      </c>
      <c r="BG215" s="148">
        <f>IF(U215="zákl. přenesená",N215,0)</f>
        <v>0</v>
      </c>
      <c r="BH215" s="148">
        <f>IF(U215="sníž. přenesená",N215,0)</f>
        <v>0</v>
      </c>
      <c r="BI215" s="148">
        <f>IF(U215="nulová",N215,0)</f>
        <v>0</v>
      </c>
      <c r="BJ215" s="19" t="s">
        <v>80</v>
      </c>
      <c r="BK215" s="148">
        <f>ROUND(L215*K215,2)</f>
        <v>0</v>
      </c>
      <c r="BL215" s="19" t="s">
        <v>206</v>
      </c>
      <c r="BM215" s="19" t="s">
        <v>325</v>
      </c>
    </row>
    <row r="216" spans="2:65" s="1" customFormat="1" ht="31.5" customHeight="1">
      <c r="B216" s="139"/>
      <c r="C216" s="140" t="s">
        <v>326</v>
      </c>
      <c r="D216" s="140" t="s">
        <v>134</v>
      </c>
      <c r="E216" s="141" t="s">
        <v>327</v>
      </c>
      <c r="F216" s="287" t="s">
        <v>328</v>
      </c>
      <c r="G216" s="287"/>
      <c r="H216" s="287"/>
      <c r="I216" s="287"/>
      <c r="J216" s="142" t="s">
        <v>145</v>
      </c>
      <c r="K216" s="143">
        <v>13</v>
      </c>
      <c r="L216" s="288">
        <v>0</v>
      </c>
      <c r="M216" s="288"/>
      <c r="N216" s="288">
        <f>ROUND(L216*K216,2)</f>
        <v>0</v>
      </c>
      <c r="O216" s="288"/>
      <c r="P216" s="288"/>
      <c r="Q216" s="288"/>
      <c r="R216" s="144"/>
      <c r="T216" s="145" t="s">
        <v>5</v>
      </c>
      <c r="U216" s="42" t="s">
        <v>37</v>
      </c>
      <c r="V216" s="146">
        <v>0.3</v>
      </c>
      <c r="W216" s="146">
        <f>V216*K216</f>
        <v>3.9</v>
      </c>
      <c r="X216" s="146">
        <v>7.1500000000000001E-3</v>
      </c>
      <c r="Y216" s="146">
        <f>X216*K216</f>
        <v>9.2950000000000005E-2</v>
      </c>
      <c r="Z216" s="146">
        <v>0</v>
      </c>
      <c r="AA216" s="147">
        <f>Z216*K216</f>
        <v>0</v>
      </c>
      <c r="AR216" s="19" t="s">
        <v>206</v>
      </c>
      <c r="AT216" s="19" t="s">
        <v>134</v>
      </c>
      <c r="AU216" s="19" t="s">
        <v>97</v>
      </c>
      <c r="AY216" s="19" t="s">
        <v>133</v>
      </c>
      <c r="BE216" s="148">
        <f>IF(U216="základní",N216,0)</f>
        <v>0</v>
      </c>
      <c r="BF216" s="148">
        <f>IF(U216="snížená",N216,0)</f>
        <v>0</v>
      </c>
      <c r="BG216" s="148">
        <f>IF(U216="zákl. přenesená",N216,0)</f>
        <v>0</v>
      </c>
      <c r="BH216" s="148">
        <f>IF(U216="sníž. přenesená",N216,0)</f>
        <v>0</v>
      </c>
      <c r="BI216" s="148">
        <f>IF(U216="nulová",N216,0)</f>
        <v>0</v>
      </c>
      <c r="BJ216" s="19" t="s">
        <v>80</v>
      </c>
      <c r="BK216" s="148">
        <f>ROUND(L216*K216,2)</f>
        <v>0</v>
      </c>
      <c r="BL216" s="19" t="s">
        <v>206</v>
      </c>
      <c r="BM216" s="19" t="s">
        <v>329</v>
      </c>
    </row>
    <row r="217" spans="2:65" s="1" customFormat="1" ht="31.5" customHeight="1">
      <c r="B217" s="139"/>
      <c r="C217" s="140" t="s">
        <v>330</v>
      </c>
      <c r="D217" s="140" t="s">
        <v>134</v>
      </c>
      <c r="E217" s="141" t="s">
        <v>331</v>
      </c>
      <c r="F217" s="287" t="s">
        <v>332</v>
      </c>
      <c r="G217" s="287"/>
      <c r="H217" s="287"/>
      <c r="I217" s="287"/>
      <c r="J217" s="142" t="s">
        <v>279</v>
      </c>
      <c r="K217" s="143">
        <v>530.14599999999996</v>
      </c>
      <c r="L217" s="288">
        <v>0</v>
      </c>
      <c r="M217" s="288"/>
      <c r="N217" s="288">
        <f>ROUND(L217*K217,2)</f>
        <v>0</v>
      </c>
      <c r="O217" s="288"/>
      <c r="P217" s="288"/>
      <c r="Q217" s="288"/>
      <c r="R217" s="144"/>
      <c r="T217" s="145" t="s">
        <v>5</v>
      </c>
      <c r="U217" s="42" t="s">
        <v>37</v>
      </c>
      <c r="V217" s="146">
        <v>0</v>
      </c>
      <c r="W217" s="146">
        <f>V217*K217</f>
        <v>0</v>
      </c>
      <c r="X217" s="146">
        <v>0</v>
      </c>
      <c r="Y217" s="146">
        <f>X217*K217</f>
        <v>0</v>
      </c>
      <c r="Z217" s="146">
        <v>0</v>
      </c>
      <c r="AA217" s="147">
        <f>Z217*K217</f>
        <v>0</v>
      </c>
      <c r="AR217" s="19" t="s">
        <v>206</v>
      </c>
      <c r="AT217" s="19" t="s">
        <v>134</v>
      </c>
      <c r="AU217" s="19" t="s">
        <v>97</v>
      </c>
      <c r="AY217" s="19" t="s">
        <v>133</v>
      </c>
      <c r="BE217" s="148">
        <f>IF(U217="základní",N217,0)</f>
        <v>0</v>
      </c>
      <c r="BF217" s="148">
        <f>IF(U217="snížená",N217,0)</f>
        <v>0</v>
      </c>
      <c r="BG217" s="148">
        <f>IF(U217="zákl. přenesená",N217,0)</f>
        <v>0</v>
      </c>
      <c r="BH217" s="148">
        <f>IF(U217="sníž. přenesená",N217,0)</f>
        <v>0</v>
      </c>
      <c r="BI217" s="148">
        <f>IF(U217="nulová",N217,0)</f>
        <v>0</v>
      </c>
      <c r="BJ217" s="19" t="s">
        <v>80</v>
      </c>
      <c r="BK217" s="148">
        <f>ROUND(L217*K217,2)</f>
        <v>0</v>
      </c>
      <c r="BL217" s="19" t="s">
        <v>206</v>
      </c>
      <c r="BM217" s="19" t="s">
        <v>333</v>
      </c>
    </row>
    <row r="218" spans="2:65" s="9" customFormat="1" ht="29.85" customHeight="1">
      <c r="B218" s="128"/>
      <c r="C218" s="129"/>
      <c r="D218" s="138" t="s">
        <v>117</v>
      </c>
      <c r="E218" s="138"/>
      <c r="F218" s="138"/>
      <c r="G218" s="138"/>
      <c r="H218" s="138"/>
      <c r="I218" s="138"/>
      <c r="J218" s="138"/>
      <c r="K218" s="138"/>
      <c r="L218" s="138"/>
      <c r="M218" s="138"/>
      <c r="N218" s="303">
        <f>BK218</f>
        <v>0</v>
      </c>
      <c r="O218" s="304"/>
      <c r="P218" s="304"/>
      <c r="Q218" s="304"/>
      <c r="R218" s="131"/>
      <c r="T218" s="132"/>
      <c r="U218" s="129"/>
      <c r="V218" s="129"/>
      <c r="W218" s="133">
        <f>SUM(W219:W224)</f>
        <v>83.089999999999989</v>
      </c>
      <c r="X218" s="129"/>
      <c r="Y218" s="133">
        <f>SUM(Y219:Y224)</f>
        <v>0.48349999999999999</v>
      </c>
      <c r="Z218" s="129"/>
      <c r="AA218" s="134">
        <f>SUM(AA219:AA224)</f>
        <v>9.2999999999999999E-2</v>
      </c>
      <c r="AR218" s="135" t="s">
        <v>97</v>
      </c>
      <c r="AT218" s="136" t="s">
        <v>71</v>
      </c>
      <c r="AU218" s="136" t="s">
        <v>80</v>
      </c>
      <c r="AY218" s="135" t="s">
        <v>133</v>
      </c>
      <c r="BK218" s="137">
        <f>SUM(BK219:BK224)</f>
        <v>0</v>
      </c>
    </row>
    <row r="219" spans="2:65" s="1" customFormat="1" ht="22.5" customHeight="1">
      <c r="B219" s="139"/>
      <c r="C219" s="140" t="s">
        <v>334</v>
      </c>
      <c r="D219" s="140" t="s">
        <v>134</v>
      </c>
      <c r="E219" s="141" t="s">
        <v>335</v>
      </c>
      <c r="F219" s="287" t="s">
        <v>336</v>
      </c>
      <c r="G219" s="287"/>
      <c r="H219" s="287"/>
      <c r="I219" s="287"/>
      <c r="J219" s="142" t="s">
        <v>145</v>
      </c>
      <c r="K219" s="143">
        <v>300</v>
      </c>
      <c r="L219" s="288">
        <v>0</v>
      </c>
      <c r="M219" s="288"/>
      <c r="N219" s="288">
        <f t="shared" ref="N219:N224" si="0">ROUND(L219*K219,2)</f>
        <v>0</v>
      </c>
      <c r="O219" s="288"/>
      <c r="P219" s="288"/>
      <c r="Q219" s="288"/>
      <c r="R219" s="144"/>
      <c r="T219" s="145" t="s">
        <v>5</v>
      </c>
      <c r="U219" s="42" t="s">
        <v>37</v>
      </c>
      <c r="V219" s="146">
        <v>7.9000000000000001E-2</v>
      </c>
      <c r="W219" s="146">
        <f t="shared" ref="W219:W224" si="1">V219*K219</f>
        <v>23.7</v>
      </c>
      <c r="X219" s="146">
        <v>1E-3</v>
      </c>
      <c r="Y219" s="146">
        <f t="shared" ref="Y219:Y224" si="2">X219*K219</f>
        <v>0.3</v>
      </c>
      <c r="Z219" s="146">
        <v>3.1E-4</v>
      </c>
      <c r="AA219" s="147">
        <f t="shared" ref="AA219:AA224" si="3">Z219*K219</f>
        <v>9.2999999999999999E-2</v>
      </c>
      <c r="AR219" s="19" t="s">
        <v>206</v>
      </c>
      <c r="AT219" s="19" t="s">
        <v>134</v>
      </c>
      <c r="AU219" s="19" t="s">
        <v>97</v>
      </c>
      <c r="AY219" s="19" t="s">
        <v>133</v>
      </c>
      <c r="BE219" s="148">
        <f t="shared" ref="BE219:BE224" si="4">IF(U219="základní",N219,0)</f>
        <v>0</v>
      </c>
      <c r="BF219" s="148">
        <f t="shared" ref="BF219:BF224" si="5">IF(U219="snížená",N219,0)</f>
        <v>0</v>
      </c>
      <c r="BG219" s="148">
        <f t="shared" ref="BG219:BG224" si="6">IF(U219="zákl. přenesená",N219,0)</f>
        <v>0</v>
      </c>
      <c r="BH219" s="148">
        <f t="shared" ref="BH219:BH224" si="7">IF(U219="sníž. přenesená",N219,0)</f>
        <v>0</v>
      </c>
      <c r="BI219" s="148">
        <f t="shared" ref="BI219:BI224" si="8">IF(U219="nulová",N219,0)</f>
        <v>0</v>
      </c>
      <c r="BJ219" s="19" t="s">
        <v>80</v>
      </c>
      <c r="BK219" s="148">
        <f t="shared" ref="BK219:BK224" si="9">ROUND(L219*K219,2)</f>
        <v>0</v>
      </c>
      <c r="BL219" s="19" t="s">
        <v>206</v>
      </c>
      <c r="BM219" s="19" t="s">
        <v>337</v>
      </c>
    </row>
    <row r="220" spans="2:65" s="1" customFormat="1" ht="22.5" customHeight="1">
      <c r="B220" s="139"/>
      <c r="C220" s="140" t="s">
        <v>338</v>
      </c>
      <c r="D220" s="140" t="s">
        <v>134</v>
      </c>
      <c r="E220" s="141" t="s">
        <v>339</v>
      </c>
      <c r="F220" s="287" t="s">
        <v>340</v>
      </c>
      <c r="G220" s="287"/>
      <c r="H220" s="287"/>
      <c r="I220" s="287"/>
      <c r="J220" s="142" t="s">
        <v>145</v>
      </c>
      <c r="K220" s="143">
        <v>300</v>
      </c>
      <c r="L220" s="288">
        <v>0</v>
      </c>
      <c r="M220" s="288"/>
      <c r="N220" s="288">
        <f t="shared" si="0"/>
        <v>0</v>
      </c>
      <c r="O220" s="288"/>
      <c r="P220" s="288"/>
      <c r="Q220" s="288"/>
      <c r="R220" s="144"/>
      <c r="T220" s="145" t="s">
        <v>5</v>
      </c>
      <c r="U220" s="42" t="s">
        <v>37</v>
      </c>
      <c r="V220" s="146">
        <v>4.2000000000000003E-2</v>
      </c>
      <c r="W220" s="146">
        <f t="shared" si="1"/>
        <v>12.600000000000001</v>
      </c>
      <c r="X220" s="146">
        <v>3.0000000000000001E-5</v>
      </c>
      <c r="Y220" s="146">
        <f t="shared" si="2"/>
        <v>9.0000000000000011E-3</v>
      </c>
      <c r="Z220" s="146">
        <v>0</v>
      </c>
      <c r="AA220" s="147">
        <f t="shared" si="3"/>
        <v>0</v>
      </c>
      <c r="AR220" s="19" t="s">
        <v>206</v>
      </c>
      <c r="AT220" s="19" t="s">
        <v>134</v>
      </c>
      <c r="AU220" s="19" t="s">
        <v>97</v>
      </c>
      <c r="AY220" s="19" t="s">
        <v>133</v>
      </c>
      <c r="BE220" s="148">
        <f t="shared" si="4"/>
        <v>0</v>
      </c>
      <c r="BF220" s="148">
        <f t="shared" si="5"/>
        <v>0</v>
      </c>
      <c r="BG220" s="148">
        <f t="shared" si="6"/>
        <v>0</v>
      </c>
      <c r="BH220" s="148">
        <f t="shared" si="7"/>
        <v>0</v>
      </c>
      <c r="BI220" s="148">
        <f t="shared" si="8"/>
        <v>0</v>
      </c>
      <c r="BJ220" s="19" t="s">
        <v>80</v>
      </c>
      <c r="BK220" s="148">
        <f t="shared" si="9"/>
        <v>0</v>
      </c>
      <c r="BL220" s="19" t="s">
        <v>206</v>
      </c>
      <c r="BM220" s="19" t="s">
        <v>341</v>
      </c>
    </row>
    <row r="221" spans="2:65" s="1" customFormat="1" ht="31.5" customHeight="1">
      <c r="B221" s="139"/>
      <c r="C221" s="140" t="s">
        <v>342</v>
      </c>
      <c r="D221" s="140" t="s">
        <v>134</v>
      </c>
      <c r="E221" s="141" t="s">
        <v>343</v>
      </c>
      <c r="F221" s="287" t="s">
        <v>344</v>
      </c>
      <c r="G221" s="287"/>
      <c r="H221" s="287"/>
      <c r="I221" s="287"/>
      <c r="J221" s="142" t="s">
        <v>283</v>
      </c>
      <c r="K221" s="143">
        <v>50</v>
      </c>
      <c r="L221" s="288">
        <v>0</v>
      </c>
      <c r="M221" s="288"/>
      <c r="N221" s="288">
        <f t="shared" si="0"/>
        <v>0</v>
      </c>
      <c r="O221" s="288"/>
      <c r="P221" s="288"/>
      <c r="Q221" s="288"/>
      <c r="R221" s="144"/>
      <c r="T221" s="145" t="s">
        <v>5</v>
      </c>
      <c r="U221" s="42" t="s">
        <v>37</v>
      </c>
      <c r="V221" s="146">
        <v>4.5999999999999999E-2</v>
      </c>
      <c r="W221" s="146">
        <f t="shared" si="1"/>
        <v>2.2999999999999998</v>
      </c>
      <c r="X221" s="146">
        <v>1.0000000000000001E-5</v>
      </c>
      <c r="Y221" s="146">
        <f t="shared" si="2"/>
        <v>5.0000000000000001E-4</v>
      </c>
      <c r="Z221" s="146">
        <v>0</v>
      </c>
      <c r="AA221" s="147">
        <f t="shared" si="3"/>
        <v>0</v>
      </c>
      <c r="AR221" s="19" t="s">
        <v>206</v>
      </c>
      <c r="AT221" s="19" t="s">
        <v>134</v>
      </c>
      <c r="AU221" s="19" t="s">
        <v>97</v>
      </c>
      <c r="AY221" s="19" t="s">
        <v>133</v>
      </c>
      <c r="BE221" s="148">
        <f t="shared" si="4"/>
        <v>0</v>
      </c>
      <c r="BF221" s="148">
        <f t="shared" si="5"/>
        <v>0</v>
      </c>
      <c r="BG221" s="148">
        <f t="shared" si="6"/>
        <v>0</v>
      </c>
      <c r="BH221" s="148">
        <f t="shared" si="7"/>
        <v>0</v>
      </c>
      <c r="BI221" s="148">
        <f t="shared" si="8"/>
        <v>0</v>
      </c>
      <c r="BJ221" s="19" t="s">
        <v>80</v>
      </c>
      <c r="BK221" s="148">
        <f t="shared" si="9"/>
        <v>0</v>
      </c>
      <c r="BL221" s="19" t="s">
        <v>206</v>
      </c>
      <c r="BM221" s="19" t="s">
        <v>345</v>
      </c>
    </row>
    <row r="222" spans="2:65" s="1" customFormat="1" ht="31.5" customHeight="1">
      <c r="B222" s="139"/>
      <c r="C222" s="140" t="s">
        <v>346</v>
      </c>
      <c r="D222" s="140" t="s">
        <v>134</v>
      </c>
      <c r="E222" s="141" t="s">
        <v>347</v>
      </c>
      <c r="F222" s="287" t="s">
        <v>348</v>
      </c>
      <c r="G222" s="287"/>
      <c r="H222" s="287"/>
      <c r="I222" s="287"/>
      <c r="J222" s="142" t="s">
        <v>293</v>
      </c>
      <c r="K222" s="143">
        <v>15</v>
      </c>
      <c r="L222" s="288">
        <v>0</v>
      </c>
      <c r="M222" s="288"/>
      <c r="N222" s="288">
        <f t="shared" si="0"/>
        <v>0</v>
      </c>
      <c r="O222" s="288"/>
      <c r="P222" s="288"/>
      <c r="Q222" s="288"/>
      <c r="R222" s="144"/>
      <c r="T222" s="145" t="s">
        <v>5</v>
      </c>
      <c r="U222" s="42" t="s">
        <v>37</v>
      </c>
      <c r="V222" s="146">
        <v>8.5999999999999993E-2</v>
      </c>
      <c r="W222" s="146">
        <f t="shared" si="1"/>
        <v>1.2899999999999998</v>
      </c>
      <c r="X222" s="146">
        <v>2.3999999999999998E-3</v>
      </c>
      <c r="Y222" s="146">
        <f t="shared" si="2"/>
        <v>3.5999999999999997E-2</v>
      </c>
      <c r="Z222" s="146">
        <v>0</v>
      </c>
      <c r="AA222" s="147">
        <f t="shared" si="3"/>
        <v>0</v>
      </c>
      <c r="AR222" s="19" t="s">
        <v>206</v>
      </c>
      <c r="AT222" s="19" t="s">
        <v>134</v>
      </c>
      <c r="AU222" s="19" t="s">
        <v>97</v>
      </c>
      <c r="AY222" s="19" t="s">
        <v>133</v>
      </c>
      <c r="BE222" s="148">
        <f t="shared" si="4"/>
        <v>0</v>
      </c>
      <c r="BF222" s="148">
        <f t="shared" si="5"/>
        <v>0</v>
      </c>
      <c r="BG222" s="148">
        <f t="shared" si="6"/>
        <v>0</v>
      </c>
      <c r="BH222" s="148">
        <f t="shared" si="7"/>
        <v>0</v>
      </c>
      <c r="BI222" s="148">
        <f t="shared" si="8"/>
        <v>0</v>
      </c>
      <c r="BJ222" s="19" t="s">
        <v>80</v>
      </c>
      <c r="BK222" s="148">
        <f t="shared" si="9"/>
        <v>0</v>
      </c>
      <c r="BL222" s="19" t="s">
        <v>206</v>
      </c>
      <c r="BM222" s="19" t="s">
        <v>349</v>
      </c>
    </row>
    <row r="223" spans="2:65" s="1" customFormat="1" ht="22.5" customHeight="1">
      <c r="B223" s="139"/>
      <c r="C223" s="140" t="s">
        <v>350</v>
      </c>
      <c r="D223" s="140" t="s">
        <v>134</v>
      </c>
      <c r="E223" s="141" t="s">
        <v>351</v>
      </c>
      <c r="F223" s="287" t="s">
        <v>352</v>
      </c>
      <c r="G223" s="287"/>
      <c r="H223" s="287"/>
      <c r="I223" s="287"/>
      <c r="J223" s="142" t="s">
        <v>145</v>
      </c>
      <c r="K223" s="143">
        <v>300</v>
      </c>
      <c r="L223" s="288">
        <v>0</v>
      </c>
      <c r="M223" s="288"/>
      <c r="N223" s="288">
        <f t="shared" si="0"/>
        <v>0</v>
      </c>
      <c r="O223" s="288"/>
      <c r="P223" s="288"/>
      <c r="Q223" s="288"/>
      <c r="R223" s="144"/>
      <c r="T223" s="145" t="s">
        <v>5</v>
      </c>
      <c r="U223" s="42" t="s">
        <v>37</v>
      </c>
      <c r="V223" s="146">
        <v>3.3000000000000002E-2</v>
      </c>
      <c r="W223" s="146">
        <f t="shared" si="1"/>
        <v>9.9</v>
      </c>
      <c r="X223" s="146">
        <v>2.0000000000000001E-4</v>
      </c>
      <c r="Y223" s="146">
        <f t="shared" si="2"/>
        <v>6.0000000000000005E-2</v>
      </c>
      <c r="Z223" s="146">
        <v>0</v>
      </c>
      <c r="AA223" s="147">
        <f t="shared" si="3"/>
        <v>0</v>
      </c>
      <c r="AR223" s="19" t="s">
        <v>206</v>
      </c>
      <c r="AT223" s="19" t="s">
        <v>134</v>
      </c>
      <c r="AU223" s="19" t="s">
        <v>97</v>
      </c>
      <c r="AY223" s="19" t="s">
        <v>133</v>
      </c>
      <c r="BE223" s="148">
        <f t="shared" si="4"/>
        <v>0</v>
      </c>
      <c r="BF223" s="148">
        <f t="shared" si="5"/>
        <v>0</v>
      </c>
      <c r="BG223" s="148">
        <f t="shared" si="6"/>
        <v>0</v>
      </c>
      <c r="BH223" s="148">
        <f t="shared" si="7"/>
        <v>0</v>
      </c>
      <c r="BI223" s="148">
        <f t="shared" si="8"/>
        <v>0</v>
      </c>
      <c r="BJ223" s="19" t="s">
        <v>80</v>
      </c>
      <c r="BK223" s="148">
        <f t="shared" si="9"/>
        <v>0</v>
      </c>
      <c r="BL223" s="19" t="s">
        <v>206</v>
      </c>
      <c r="BM223" s="19" t="s">
        <v>353</v>
      </c>
    </row>
    <row r="224" spans="2:65" s="1" customFormat="1" ht="22.5" customHeight="1">
      <c r="B224" s="139"/>
      <c r="C224" s="140" t="s">
        <v>354</v>
      </c>
      <c r="D224" s="140" t="s">
        <v>134</v>
      </c>
      <c r="E224" s="141" t="s">
        <v>355</v>
      </c>
      <c r="F224" s="287" t="s">
        <v>356</v>
      </c>
      <c r="G224" s="287"/>
      <c r="H224" s="287"/>
      <c r="I224" s="287"/>
      <c r="J224" s="142" t="s">
        <v>145</v>
      </c>
      <c r="K224" s="143">
        <v>300</v>
      </c>
      <c r="L224" s="288">
        <v>0</v>
      </c>
      <c r="M224" s="288"/>
      <c r="N224" s="288">
        <f t="shared" si="0"/>
        <v>0</v>
      </c>
      <c r="O224" s="288"/>
      <c r="P224" s="288"/>
      <c r="Q224" s="288"/>
      <c r="R224" s="144"/>
      <c r="T224" s="145" t="s">
        <v>5</v>
      </c>
      <c r="U224" s="169" t="s">
        <v>37</v>
      </c>
      <c r="V224" s="170">
        <v>0.111</v>
      </c>
      <c r="W224" s="170">
        <f t="shared" si="1"/>
        <v>33.299999999999997</v>
      </c>
      <c r="X224" s="170">
        <v>2.5999999999999998E-4</v>
      </c>
      <c r="Y224" s="170">
        <f t="shared" si="2"/>
        <v>7.8E-2</v>
      </c>
      <c r="Z224" s="170">
        <v>0</v>
      </c>
      <c r="AA224" s="171">
        <f t="shared" si="3"/>
        <v>0</v>
      </c>
      <c r="AR224" s="19" t="s">
        <v>206</v>
      </c>
      <c r="AT224" s="19" t="s">
        <v>134</v>
      </c>
      <c r="AU224" s="19" t="s">
        <v>97</v>
      </c>
      <c r="AY224" s="19" t="s">
        <v>133</v>
      </c>
      <c r="BE224" s="148">
        <f t="shared" si="4"/>
        <v>0</v>
      </c>
      <c r="BF224" s="148">
        <f t="shared" si="5"/>
        <v>0</v>
      </c>
      <c r="BG224" s="148">
        <f t="shared" si="6"/>
        <v>0</v>
      </c>
      <c r="BH224" s="148">
        <f t="shared" si="7"/>
        <v>0</v>
      </c>
      <c r="BI224" s="148">
        <f t="shared" si="8"/>
        <v>0</v>
      </c>
      <c r="BJ224" s="19" t="s">
        <v>80</v>
      </c>
      <c r="BK224" s="148">
        <f t="shared" si="9"/>
        <v>0</v>
      </c>
      <c r="BL224" s="19" t="s">
        <v>206</v>
      </c>
      <c r="BM224" s="19" t="s">
        <v>357</v>
      </c>
    </row>
    <row r="225" spans="2:18" s="1" customFormat="1" ht="6.95" customHeight="1">
      <c r="B225" s="57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9"/>
    </row>
  </sheetData>
  <mergeCells count="264">
    <mergeCell ref="H1:K1"/>
    <mergeCell ref="S2:AC2"/>
    <mergeCell ref="F224:I224"/>
    <mergeCell ref="L224:M224"/>
    <mergeCell ref="N224:Q224"/>
    <mergeCell ref="N119:Q119"/>
    <mergeCell ref="N120:Q120"/>
    <mergeCell ref="N121:Q121"/>
    <mergeCell ref="N134:Q134"/>
    <mergeCell ref="N147:Q147"/>
    <mergeCell ref="N169:Q169"/>
    <mergeCell ref="N185:Q185"/>
    <mergeCell ref="N187:Q187"/>
    <mergeCell ref="N188:Q188"/>
    <mergeCell ref="N197:Q197"/>
    <mergeCell ref="N218:Q218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7:I217"/>
    <mergeCell ref="L217:M217"/>
    <mergeCell ref="N217:Q217"/>
    <mergeCell ref="F219:I219"/>
    <mergeCell ref="L219:M219"/>
    <mergeCell ref="N219:Q219"/>
    <mergeCell ref="F220:I220"/>
    <mergeCell ref="L220:M220"/>
    <mergeCell ref="N220:Q220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F213:I213"/>
    <mergeCell ref="L213:M213"/>
    <mergeCell ref="N213:Q213"/>
    <mergeCell ref="F204:I204"/>
    <mergeCell ref="F205:I205"/>
    <mergeCell ref="L205:M205"/>
    <mergeCell ref="N205:Q205"/>
    <mergeCell ref="F206:I206"/>
    <mergeCell ref="L206:M206"/>
    <mergeCell ref="N206:Q206"/>
    <mergeCell ref="F207:I207"/>
    <mergeCell ref="F208:I208"/>
    <mergeCell ref="F199:I199"/>
    <mergeCell ref="F200:I200"/>
    <mergeCell ref="F201:I201"/>
    <mergeCell ref="L201:M201"/>
    <mergeCell ref="N201:Q201"/>
    <mergeCell ref="F202:I202"/>
    <mergeCell ref="L202:M202"/>
    <mergeCell ref="N202:Q202"/>
    <mergeCell ref="F203:I203"/>
    <mergeCell ref="F194:I194"/>
    <mergeCell ref="F195:I195"/>
    <mergeCell ref="L195:M195"/>
    <mergeCell ref="N195:Q195"/>
    <mergeCell ref="F196:I196"/>
    <mergeCell ref="L196:M196"/>
    <mergeCell ref="N196:Q196"/>
    <mergeCell ref="F198:I198"/>
    <mergeCell ref="L198:M198"/>
    <mergeCell ref="N198:Q198"/>
    <mergeCell ref="F189:I189"/>
    <mergeCell ref="L189:M189"/>
    <mergeCell ref="N189:Q189"/>
    <mergeCell ref="F190:I190"/>
    <mergeCell ref="F191:I191"/>
    <mergeCell ref="F192:I192"/>
    <mergeCell ref="L192:M192"/>
    <mergeCell ref="N192:Q192"/>
    <mergeCell ref="F193:I193"/>
    <mergeCell ref="F180:I180"/>
    <mergeCell ref="F181:I181"/>
    <mergeCell ref="F182:I182"/>
    <mergeCell ref="L182:M182"/>
    <mergeCell ref="N182:Q182"/>
    <mergeCell ref="F183:I183"/>
    <mergeCell ref="F184:I184"/>
    <mergeCell ref="F186:I186"/>
    <mergeCell ref="L186:M186"/>
    <mergeCell ref="N186:Q186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4:I164"/>
    <mergeCell ref="F165:I165"/>
    <mergeCell ref="F166:I166"/>
    <mergeCell ref="L166:M166"/>
    <mergeCell ref="N166:Q166"/>
    <mergeCell ref="F167:I167"/>
    <mergeCell ref="F168:I168"/>
    <mergeCell ref="F170:I170"/>
    <mergeCell ref="L170:M170"/>
    <mergeCell ref="N170:Q170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L163:M163"/>
    <mergeCell ref="N163:Q163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2:I142"/>
    <mergeCell ref="F143:I143"/>
    <mergeCell ref="F144:I144"/>
    <mergeCell ref="L144:M144"/>
    <mergeCell ref="N144:Q144"/>
    <mergeCell ref="F145:I145"/>
    <mergeCell ref="F146:I146"/>
    <mergeCell ref="F148:I148"/>
    <mergeCell ref="L148:M148"/>
    <mergeCell ref="N148:Q148"/>
    <mergeCell ref="F137:I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31:I131"/>
    <mergeCell ref="L131:M131"/>
    <mergeCell ref="N131:Q131"/>
    <mergeCell ref="F132:I132"/>
    <mergeCell ref="F133:I133"/>
    <mergeCell ref="F135:I135"/>
    <mergeCell ref="L135:M135"/>
    <mergeCell ref="N135:Q135"/>
    <mergeCell ref="F136:I136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106" activePane="bottomLeft" state="frozen"/>
      <selection pane="bottomLeft" activeCell="H128" sqref="H1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92</v>
      </c>
      <c r="G1" s="15"/>
      <c r="H1" s="295" t="s">
        <v>93</v>
      </c>
      <c r="I1" s="295"/>
      <c r="J1" s="295"/>
      <c r="K1" s="295"/>
      <c r="L1" s="15" t="s">
        <v>94</v>
      </c>
      <c r="M1" s="13"/>
      <c r="N1" s="13"/>
      <c r="O1" s="14" t="s">
        <v>95</v>
      </c>
      <c r="P1" s="13"/>
      <c r="Q1" s="13"/>
      <c r="R1" s="13"/>
      <c r="S1" s="15" t="s">
        <v>96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59" t="s">
        <v>8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T2" s="19" t="s">
        <v>84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97</v>
      </c>
    </row>
    <row r="4" spans="1:66" ht="36.950000000000003" customHeight="1">
      <c r="B4" s="23"/>
      <c r="C4" s="236" t="s">
        <v>98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4"/>
      <c r="T4" s="25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68" t="str">
        <f>'Rekapitulace stavby'!K6</f>
        <v>FZŠ Chodovická 2250/36, Praha 9 - Rekonstrukce ležatých rozvodů vody - 2. etapa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"/>
      <c r="R6" s="24"/>
    </row>
    <row r="7" spans="1:66" s="1" customFormat="1" ht="32.85" customHeight="1">
      <c r="B7" s="33"/>
      <c r="C7" s="34"/>
      <c r="D7" s="29" t="s">
        <v>99</v>
      </c>
      <c r="E7" s="34"/>
      <c r="F7" s="240" t="s">
        <v>358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34"/>
      <c r="R7" s="35"/>
    </row>
    <row r="8" spans="1:66" s="1" customFormat="1" ht="14.45" customHeight="1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>
      <c r="B9" s="33"/>
      <c r="C9" s="34"/>
      <c r="D9" s="30" t="s">
        <v>21</v>
      </c>
      <c r="E9" s="34"/>
      <c r="F9" s="28" t="s">
        <v>22</v>
      </c>
      <c r="G9" s="34"/>
      <c r="H9" s="34"/>
      <c r="I9" s="34"/>
      <c r="J9" s="34"/>
      <c r="K9" s="34"/>
      <c r="L9" s="34"/>
      <c r="M9" s="30" t="s">
        <v>23</v>
      </c>
      <c r="N9" s="34"/>
      <c r="O9" s="271" t="str">
        <f>'Rekapitulace stavby'!AN8</f>
        <v>29.3.2017</v>
      </c>
      <c r="P9" s="27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25</v>
      </c>
      <c r="E11" s="34"/>
      <c r="F11" s="34"/>
      <c r="G11" s="34"/>
      <c r="H11" s="34"/>
      <c r="I11" s="34"/>
      <c r="J11" s="34"/>
      <c r="K11" s="34"/>
      <c r="L11" s="34"/>
      <c r="M11" s="30" t="s">
        <v>26</v>
      </c>
      <c r="N11" s="34"/>
      <c r="O11" s="238" t="str">
        <f>IF('Rekapitulace stavby'!AN10="","",'Rekapitulace stavby'!AN10)</f>
        <v/>
      </c>
      <c r="P11" s="238"/>
      <c r="Q11" s="34"/>
      <c r="R11" s="35"/>
    </row>
    <row r="12" spans="1:66" s="1" customFormat="1" ht="18" customHeight="1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27</v>
      </c>
      <c r="N12" s="34"/>
      <c r="O12" s="238" t="str">
        <f>IF('Rekapitulace stavby'!AN11="","",'Rekapitulace stavby'!AN11)</f>
        <v/>
      </c>
      <c r="P12" s="238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28</v>
      </c>
      <c r="E14" s="34"/>
      <c r="F14" s="34"/>
      <c r="G14" s="34"/>
      <c r="H14" s="34"/>
      <c r="I14" s="34"/>
      <c r="J14" s="34"/>
      <c r="K14" s="34"/>
      <c r="L14" s="34"/>
      <c r="M14" s="30" t="s">
        <v>26</v>
      </c>
      <c r="N14" s="34"/>
      <c r="O14" s="238" t="str">
        <f>IF('Rekapitulace stavby'!AN13="","",'Rekapitulace stavby'!AN13)</f>
        <v/>
      </c>
      <c r="P14" s="238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27</v>
      </c>
      <c r="N15" s="34"/>
      <c r="O15" s="238" t="str">
        <f>IF('Rekapitulace stavby'!AN14="","",'Rekapitulace stavby'!AN14)</f>
        <v/>
      </c>
      <c r="P15" s="238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29</v>
      </c>
      <c r="E17" s="34"/>
      <c r="F17" s="34"/>
      <c r="G17" s="34"/>
      <c r="H17" s="34"/>
      <c r="I17" s="34"/>
      <c r="J17" s="34"/>
      <c r="K17" s="34"/>
      <c r="L17" s="34"/>
      <c r="M17" s="30" t="s">
        <v>26</v>
      </c>
      <c r="N17" s="34"/>
      <c r="O17" s="238" t="str">
        <f>IF('Rekapitulace stavby'!AN16="","",'Rekapitulace stavby'!AN16)</f>
        <v/>
      </c>
      <c r="P17" s="238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27</v>
      </c>
      <c r="N18" s="34"/>
      <c r="O18" s="238" t="str">
        <f>IF('Rekapitulace stavby'!AN17="","",'Rekapitulace stavby'!AN17)</f>
        <v/>
      </c>
      <c r="P18" s="238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31</v>
      </c>
      <c r="E20" s="34"/>
      <c r="F20" s="34"/>
      <c r="G20" s="34"/>
      <c r="H20" s="34"/>
      <c r="I20" s="34"/>
      <c r="J20" s="34"/>
      <c r="K20" s="34"/>
      <c r="L20" s="34"/>
      <c r="M20" s="30" t="s">
        <v>26</v>
      </c>
      <c r="N20" s="34"/>
      <c r="O20" s="238" t="str">
        <f>IF('Rekapitulace stavby'!AN19="","",'Rekapitulace stavby'!AN19)</f>
        <v/>
      </c>
      <c r="P20" s="238"/>
      <c r="Q20" s="34"/>
      <c r="R20" s="35"/>
    </row>
    <row r="21" spans="2:18" s="1" customFormat="1" ht="18" customHeight="1">
      <c r="B21" s="33"/>
      <c r="C21" s="34"/>
      <c r="D21" s="34"/>
      <c r="E21" s="28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30" t="s">
        <v>27</v>
      </c>
      <c r="N21" s="34"/>
      <c r="O21" s="238" t="str">
        <f>IF('Rekapitulace stavby'!AN20="","",'Rekapitulace stavby'!AN20)</f>
        <v/>
      </c>
      <c r="P21" s="238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32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41" t="s">
        <v>5</v>
      </c>
      <c r="F24" s="241"/>
      <c r="G24" s="241"/>
      <c r="H24" s="241"/>
      <c r="I24" s="241"/>
      <c r="J24" s="241"/>
      <c r="K24" s="241"/>
      <c r="L24" s="241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4" t="s">
        <v>101</v>
      </c>
      <c r="E27" s="34"/>
      <c r="F27" s="34"/>
      <c r="G27" s="34"/>
      <c r="H27" s="34"/>
      <c r="I27" s="34"/>
      <c r="J27" s="34"/>
      <c r="K27" s="34"/>
      <c r="L27" s="34"/>
      <c r="M27" s="265">
        <f>N88</f>
        <v>0</v>
      </c>
      <c r="N27" s="265"/>
      <c r="O27" s="265"/>
      <c r="P27" s="265"/>
      <c r="Q27" s="34"/>
      <c r="R27" s="35"/>
    </row>
    <row r="28" spans="2:18" s="1" customFormat="1" ht="14.45" customHeight="1">
      <c r="B28" s="33"/>
      <c r="C28" s="34"/>
      <c r="D28" s="32" t="s">
        <v>102</v>
      </c>
      <c r="E28" s="34"/>
      <c r="F28" s="34"/>
      <c r="G28" s="34"/>
      <c r="H28" s="34"/>
      <c r="I28" s="34"/>
      <c r="J28" s="34"/>
      <c r="K28" s="34"/>
      <c r="L28" s="34"/>
      <c r="M28" s="265">
        <f>N92</f>
        <v>0</v>
      </c>
      <c r="N28" s="265"/>
      <c r="O28" s="265"/>
      <c r="P28" s="26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5" t="s">
        <v>35</v>
      </c>
      <c r="E30" s="34"/>
      <c r="F30" s="34"/>
      <c r="G30" s="34"/>
      <c r="H30" s="34"/>
      <c r="I30" s="34"/>
      <c r="J30" s="34"/>
      <c r="K30" s="34"/>
      <c r="L30" s="34"/>
      <c r="M30" s="272">
        <f>ROUND(M27+M28,2)</f>
        <v>0</v>
      </c>
      <c r="N30" s="270"/>
      <c r="O30" s="270"/>
      <c r="P30" s="27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36</v>
      </c>
      <c r="E32" s="40" t="s">
        <v>37</v>
      </c>
      <c r="F32" s="41">
        <v>0.21</v>
      </c>
      <c r="G32" s="106" t="s">
        <v>38</v>
      </c>
      <c r="H32" s="273">
        <f>ROUND((SUM(BE92:BE93)+SUM(BE111:BE114)), 2)</f>
        <v>0</v>
      </c>
      <c r="I32" s="270"/>
      <c r="J32" s="270"/>
      <c r="K32" s="34"/>
      <c r="L32" s="34"/>
      <c r="M32" s="273">
        <f>ROUND(ROUND((SUM(BE92:BE93)+SUM(BE111:BE114)), 2)*F32, 2)</f>
        <v>0</v>
      </c>
      <c r="N32" s="270"/>
      <c r="O32" s="270"/>
      <c r="P32" s="270"/>
      <c r="Q32" s="34"/>
      <c r="R32" s="35"/>
    </row>
    <row r="33" spans="2:18" s="1" customFormat="1" ht="14.45" customHeight="1">
      <c r="B33" s="33"/>
      <c r="C33" s="34"/>
      <c r="D33" s="34"/>
      <c r="E33" s="40" t="s">
        <v>39</v>
      </c>
      <c r="F33" s="41">
        <v>0.15</v>
      </c>
      <c r="G33" s="106" t="s">
        <v>38</v>
      </c>
      <c r="H33" s="273">
        <f>ROUND((SUM(BF92:BF93)+SUM(BF111:BF114)), 2)</f>
        <v>0</v>
      </c>
      <c r="I33" s="270"/>
      <c r="J33" s="270"/>
      <c r="K33" s="34"/>
      <c r="L33" s="34"/>
      <c r="M33" s="273">
        <f>ROUND(ROUND((SUM(BF92:BF93)+SUM(BF111:BF114)), 2)*F33, 2)</f>
        <v>0</v>
      </c>
      <c r="N33" s="270"/>
      <c r="O33" s="270"/>
      <c r="P33" s="27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40</v>
      </c>
      <c r="F34" s="41">
        <v>0.21</v>
      </c>
      <c r="G34" s="106" t="s">
        <v>38</v>
      </c>
      <c r="H34" s="273">
        <f>ROUND((SUM(BG92:BG93)+SUM(BG111:BG114)), 2)</f>
        <v>0</v>
      </c>
      <c r="I34" s="270"/>
      <c r="J34" s="270"/>
      <c r="K34" s="34"/>
      <c r="L34" s="34"/>
      <c r="M34" s="273">
        <v>0</v>
      </c>
      <c r="N34" s="270"/>
      <c r="O34" s="270"/>
      <c r="P34" s="27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41</v>
      </c>
      <c r="F35" s="41">
        <v>0.15</v>
      </c>
      <c r="G35" s="106" t="s">
        <v>38</v>
      </c>
      <c r="H35" s="273">
        <f>ROUND((SUM(BH92:BH93)+SUM(BH111:BH114)), 2)</f>
        <v>0</v>
      </c>
      <c r="I35" s="270"/>
      <c r="J35" s="270"/>
      <c r="K35" s="34"/>
      <c r="L35" s="34"/>
      <c r="M35" s="273">
        <v>0</v>
      </c>
      <c r="N35" s="270"/>
      <c r="O35" s="270"/>
      <c r="P35" s="27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42</v>
      </c>
      <c r="F36" s="41">
        <v>0</v>
      </c>
      <c r="G36" s="106" t="s">
        <v>38</v>
      </c>
      <c r="H36" s="273">
        <f>ROUND((SUM(BI92:BI93)+SUM(BI111:BI114)), 2)</f>
        <v>0</v>
      </c>
      <c r="I36" s="270"/>
      <c r="J36" s="270"/>
      <c r="K36" s="34"/>
      <c r="L36" s="34"/>
      <c r="M36" s="273">
        <v>0</v>
      </c>
      <c r="N36" s="270"/>
      <c r="O36" s="270"/>
      <c r="P36" s="27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2"/>
      <c r="D38" s="107" t="s">
        <v>43</v>
      </c>
      <c r="E38" s="73"/>
      <c r="F38" s="73"/>
      <c r="G38" s="108" t="s">
        <v>44</v>
      </c>
      <c r="H38" s="109" t="s">
        <v>45</v>
      </c>
      <c r="I38" s="73"/>
      <c r="J38" s="73"/>
      <c r="K38" s="73"/>
      <c r="L38" s="274">
        <f>SUM(M30:M36)</f>
        <v>0</v>
      </c>
      <c r="M38" s="274"/>
      <c r="N38" s="274"/>
      <c r="O38" s="274"/>
      <c r="P38" s="275"/>
      <c r="Q38" s="10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3"/>
      <c r="C50" s="34"/>
      <c r="D50" s="48" t="s">
        <v>46</v>
      </c>
      <c r="E50" s="49"/>
      <c r="F50" s="49"/>
      <c r="G50" s="49"/>
      <c r="H50" s="50"/>
      <c r="I50" s="34"/>
      <c r="J50" s="48" t="s">
        <v>47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3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4"/>
    </row>
    <row r="52" spans="2:18">
      <c r="B52" s="23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4"/>
    </row>
    <row r="53" spans="2:18">
      <c r="B53" s="23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4"/>
    </row>
    <row r="54" spans="2:18">
      <c r="B54" s="23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4"/>
    </row>
    <row r="55" spans="2:18">
      <c r="B55" s="23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4"/>
    </row>
    <row r="56" spans="2:18">
      <c r="B56" s="23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4"/>
    </row>
    <row r="57" spans="2:18">
      <c r="B57" s="23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4"/>
    </row>
    <row r="58" spans="2:18">
      <c r="B58" s="23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4"/>
    </row>
    <row r="59" spans="2:18" s="1" customFormat="1" ht="15">
      <c r="B59" s="33"/>
      <c r="C59" s="34"/>
      <c r="D59" s="53" t="s">
        <v>48</v>
      </c>
      <c r="E59" s="54"/>
      <c r="F59" s="54"/>
      <c r="G59" s="55" t="s">
        <v>49</v>
      </c>
      <c r="H59" s="56"/>
      <c r="I59" s="34"/>
      <c r="J59" s="53" t="s">
        <v>48</v>
      </c>
      <c r="K59" s="54"/>
      <c r="L59" s="54"/>
      <c r="M59" s="54"/>
      <c r="N59" s="55" t="s">
        <v>49</v>
      </c>
      <c r="O59" s="54"/>
      <c r="P59" s="56"/>
      <c r="Q59" s="34"/>
      <c r="R59" s="35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3"/>
      <c r="C61" s="34"/>
      <c r="D61" s="48" t="s">
        <v>50</v>
      </c>
      <c r="E61" s="49"/>
      <c r="F61" s="49"/>
      <c r="G61" s="49"/>
      <c r="H61" s="50"/>
      <c r="I61" s="34"/>
      <c r="J61" s="48" t="s">
        <v>51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3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4"/>
    </row>
    <row r="63" spans="2:18">
      <c r="B63" s="23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4"/>
    </row>
    <row r="64" spans="2:18">
      <c r="B64" s="23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4"/>
    </row>
    <row r="65" spans="2:18">
      <c r="B65" s="23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4"/>
    </row>
    <row r="66" spans="2:18">
      <c r="B66" s="23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4"/>
    </row>
    <row r="67" spans="2:18">
      <c r="B67" s="23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4"/>
    </row>
    <row r="68" spans="2:18">
      <c r="B68" s="23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4"/>
    </row>
    <row r="69" spans="2:18">
      <c r="B69" s="23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4"/>
    </row>
    <row r="70" spans="2:18" s="1" customFormat="1" ht="15">
      <c r="B70" s="33"/>
      <c r="C70" s="34"/>
      <c r="D70" s="53" t="s">
        <v>48</v>
      </c>
      <c r="E70" s="54"/>
      <c r="F70" s="54"/>
      <c r="G70" s="55" t="s">
        <v>49</v>
      </c>
      <c r="H70" s="56"/>
      <c r="I70" s="34"/>
      <c r="J70" s="53" t="s">
        <v>48</v>
      </c>
      <c r="K70" s="54"/>
      <c r="L70" s="54"/>
      <c r="M70" s="54"/>
      <c r="N70" s="55" t="s">
        <v>49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6" t="s">
        <v>103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30" t="s">
        <v>17</v>
      </c>
      <c r="D78" s="34"/>
      <c r="E78" s="34"/>
      <c r="F78" s="268" t="str">
        <f>F6</f>
        <v>FZŠ Chodovická 2250/36, Praha 9 - Rekonstrukce ležatých rozvodů vody - 2. etapa</v>
      </c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34"/>
      <c r="R78" s="35"/>
    </row>
    <row r="79" spans="2:18" s="1" customFormat="1" ht="36.950000000000003" customHeight="1">
      <c r="B79" s="33"/>
      <c r="C79" s="67" t="s">
        <v>99</v>
      </c>
      <c r="D79" s="34"/>
      <c r="E79" s="34"/>
      <c r="F79" s="250" t="str">
        <f>F7</f>
        <v>01.1 - SO 01.1 ZTI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30" t="s">
        <v>21</v>
      </c>
      <c r="D81" s="34"/>
      <c r="E81" s="34"/>
      <c r="F81" s="28" t="str">
        <f>F9</f>
        <v xml:space="preserve"> </v>
      </c>
      <c r="G81" s="34"/>
      <c r="H81" s="34"/>
      <c r="I81" s="34"/>
      <c r="J81" s="34"/>
      <c r="K81" s="30" t="s">
        <v>23</v>
      </c>
      <c r="L81" s="34"/>
      <c r="M81" s="271" t="str">
        <f>IF(O9="","",O9)</f>
        <v>29.3.2017</v>
      </c>
      <c r="N81" s="271"/>
      <c r="O81" s="271"/>
      <c r="P81" s="271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30" t="s">
        <v>25</v>
      </c>
      <c r="D83" s="34"/>
      <c r="E83" s="34"/>
      <c r="F83" s="28" t="str">
        <f>E12</f>
        <v xml:space="preserve"> </v>
      </c>
      <c r="G83" s="34"/>
      <c r="H83" s="34"/>
      <c r="I83" s="34"/>
      <c r="J83" s="34"/>
      <c r="K83" s="30" t="s">
        <v>29</v>
      </c>
      <c r="L83" s="34"/>
      <c r="M83" s="238" t="str">
        <f>E18</f>
        <v xml:space="preserve"> </v>
      </c>
      <c r="N83" s="238"/>
      <c r="O83" s="238"/>
      <c r="P83" s="238"/>
      <c r="Q83" s="238"/>
      <c r="R83" s="35"/>
    </row>
    <row r="84" spans="2:47" s="1" customFormat="1" ht="14.45" customHeight="1">
      <c r="B84" s="33"/>
      <c r="C84" s="30" t="s">
        <v>28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31</v>
      </c>
      <c r="L84" s="34"/>
      <c r="M84" s="238" t="str">
        <f>E21</f>
        <v xml:space="preserve"> </v>
      </c>
      <c r="N84" s="238"/>
      <c r="O84" s="238"/>
      <c r="P84" s="238"/>
      <c r="Q84" s="238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76" t="s">
        <v>104</v>
      </c>
      <c r="D86" s="277"/>
      <c r="E86" s="277"/>
      <c r="F86" s="277"/>
      <c r="G86" s="277"/>
      <c r="H86" s="102"/>
      <c r="I86" s="102"/>
      <c r="J86" s="102"/>
      <c r="K86" s="102"/>
      <c r="L86" s="102"/>
      <c r="M86" s="102"/>
      <c r="N86" s="276" t="s">
        <v>105</v>
      </c>
      <c r="O86" s="277"/>
      <c r="P86" s="277"/>
      <c r="Q86" s="277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0" t="s">
        <v>106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55">
        <f>N111</f>
        <v>0</v>
      </c>
      <c r="O88" s="278"/>
      <c r="P88" s="278"/>
      <c r="Q88" s="278"/>
      <c r="R88" s="35"/>
      <c r="AU88" s="19" t="s">
        <v>107</v>
      </c>
    </row>
    <row r="89" spans="2:47" s="6" customFormat="1" ht="24.95" customHeight="1">
      <c r="B89" s="111"/>
      <c r="C89" s="112"/>
      <c r="D89" s="113" t="s">
        <v>359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79">
        <f>N112</f>
        <v>0</v>
      </c>
      <c r="O89" s="280"/>
      <c r="P89" s="280"/>
      <c r="Q89" s="280"/>
      <c r="R89" s="114"/>
    </row>
    <row r="90" spans="2:47" s="7" customFormat="1" ht="19.899999999999999" customHeight="1">
      <c r="B90" s="115"/>
      <c r="C90" s="116"/>
      <c r="D90" s="117" t="s">
        <v>360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81">
        <f>N113</f>
        <v>0</v>
      </c>
      <c r="O90" s="282"/>
      <c r="P90" s="282"/>
      <c r="Q90" s="282"/>
      <c r="R90" s="118"/>
    </row>
    <row r="91" spans="2:47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47" s="1" customFormat="1" ht="29.25" customHeight="1">
      <c r="B92" s="33"/>
      <c r="C92" s="110" t="s">
        <v>118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78">
        <v>0</v>
      </c>
      <c r="O92" s="283"/>
      <c r="P92" s="283"/>
      <c r="Q92" s="283"/>
      <c r="R92" s="35"/>
      <c r="T92" s="119"/>
      <c r="U92" s="120" t="s">
        <v>36</v>
      </c>
    </row>
    <row r="93" spans="2:47" s="1" customFormat="1" ht="18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</row>
    <row r="94" spans="2:47" s="1" customFormat="1" ht="29.25" customHeight="1">
      <c r="B94" s="33"/>
      <c r="C94" s="101" t="s">
        <v>91</v>
      </c>
      <c r="D94" s="102"/>
      <c r="E94" s="102"/>
      <c r="F94" s="102"/>
      <c r="G94" s="102"/>
      <c r="H94" s="102"/>
      <c r="I94" s="102"/>
      <c r="J94" s="102"/>
      <c r="K94" s="102"/>
      <c r="L94" s="258">
        <f>ROUND(SUM(N88+N92),2)</f>
        <v>0</v>
      </c>
      <c r="M94" s="258"/>
      <c r="N94" s="258"/>
      <c r="O94" s="258"/>
      <c r="P94" s="258"/>
      <c r="Q94" s="258"/>
      <c r="R94" s="35"/>
    </row>
    <row r="95" spans="2:47" s="1" customFormat="1" ht="6.95" customHeight="1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9"/>
    </row>
    <row r="99" spans="2:6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0" spans="2:63" s="1" customFormat="1" ht="36.950000000000003" customHeight="1">
      <c r="B100" s="33"/>
      <c r="C100" s="236" t="s">
        <v>119</v>
      </c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35"/>
    </row>
    <row r="101" spans="2:63" s="1" customFormat="1" ht="6.95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63" s="1" customFormat="1" ht="30" customHeight="1">
      <c r="B102" s="33"/>
      <c r="C102" s="30" t="s">
        <v>17</v>
      </c>
      <c r="D102" s="34"/>
      <c r="E102" s="34"/>
      <c r="F102" s="268" t="str">
        <f>F6</f>
        <v>FZŠ Chodovická 2250/36, Praha 9 - Rekonstrukce ležatých rozvodů vody - 2. etapa</v>
      </c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34"/>
      <c r="R102" s="35"/>
    </row>
    <row r="103" spans="2:63" s="1" customFormat="1" ht="36.950000000000003" customHeight="1">
      <c r="B103" s="33"/>
      <c r="C103" s="67" t="s">
        <v>99</v>
      </c>
      <c r="D103" s="34"/>
      <c r="E103" s="34"/>
      <c r="F103" s="250" t="str">
        <f>F7</f>
        <v>01.1 - SO 01.1 ZTI</v>
      </c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34"/>
      <c r="R103" s="35"/>
    </row>
    <row r="104" spans="2:63" s="1" customFormat="1" ht="6.95" customHeigh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3" s="1" customFormat="1" ht="18" customHeight="1">
      <c r="B105" s="33"/>
      <c r="C105" s="30" t="s">
        <v>21</v>
      </c>
      <c r="D105" s="34"/>
      <c r="E105" s="34"/>
      <c r="F105" s="28" t="str">
        <f>F9</f>
        <v xml:space="preserve"> </v>
      </c>
      <c r="G105" s="34"/>
      <c r="H105" s="34"/>
      <c r="I105" s="34"/>
      <c r="J105" s="34"/>
      <c r="K105" s="30" t="s">
        <v>23</v>
      </c>
      <c r="L105" s="34"/>
      <c r="M105" s="271" t="str">
        <f>IF(O9="","",O9)</f>
        <v>29.3.2017</v>
      </c>
      <c r="N105" s="271"/>
      <c r="O105" s="271"/>
      <c r="P105" s="271"/>
      <c r="Q105" s="34"/>
      <c r="R105" s="35"/>
    </row>
    <row r="106" spans="2:63" s="1" customFormat="1" ht="6.95" customHeigh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63" s="1" customFormat="1" ht="15">
      <c r="B107" s="33"/>
      <c r="C107" s="30" t="s">
        <v>25</v>
      </c>
      <c r="D107" s="34"/>
      <c r="E107" s="34"/>
      <c r="F107" s="28" t="str">
        <f>E12</f>
        <v xml:space="preserve"> </v>
      </c>
      <c r="G107" s="34"/>
      <c r="H107" s="34"/>
      <c r="I107" s="34"/>
      <c r="J107" s="34"/>
      <c r="K107" s="30" t="s">
        <v>29</v>
      </c>
      <c r="L107" s="34"/>
      <c r="M107" s="238" t="str">
        <f>E18</f>
        <v xml:space="preserve"> </v>
      </c>
      <c r="N107" s="238"/>
      <c r="O107" s="238"/>
      <c r="P107" s="238"/>
      <c r="Q107" s="238"/>
      <c r="R107" s="35"/>
    </row>
    <row r="108" spans="2:63" s="1" customFormat="1" ht="14.45" customHeight="1">
      <c r="B108" s="33"/>
      <c r="C108" s="30" t="s">
        <v>28</v>
      </c>
      <c r="D108" s="34"/>
      <c r="E108" s="34"/>
      <c r="F108" s="28" t="str">
        <f>IF(E15="","",E15)</f>
        <v xml:space="preserve"> </v>
      </c>
      <c r="G108" s="34"/>
      <c r="H108" s="34"/>
      <c r="I108" s="34"/>
      <c r="J108" s="34"/>
      <c r="K108" s="30" t="s">
        <v>31</v>
      </c>
      <c r="L108" s="34"/>
      <c r="M108" s="238" t="str">
        <f>E21</f>
        <v xml:space="preserve"> </v>
      </c>
      <c r="N108" s="238"/>
      <c r="O108" s="238"/>
      <c r="P108" s="238"/>
      <c r="Q108" s="238"/>
      <c r="R108" s="35"/>
    </row>
    <row r="109" spans="2:63" s="1" customFormat="1" ht="10.3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3" s="8" customFormat="1" ht="29.25" customHeight="1">
      <c r="B110" s="121"/>
      <c r="C110" s="122" t="s">
        <v>120</v>
      </c>
      <c r="D110" s="123" t="s">
        <v>121</v>
      </c>
      <c r="E110" s="123" t="s">
        <v>54</v>
      </c>
      <c r="F110" s="284" t="s">
        <v>122</v>
      </c>
      <c r="G110" s="284"/>
      <c r="H110" s="284"/>
      <c r="I110" s="284"/>
      <c r="J110" s="123" t="s">
        <v>123</v>
      </c>
      <c r="K110" s="123" t="s">
        <v>124</v>
      </c>
      <c r="L110" s="285" t="s">
        <v>125</v>
      </c>
      <c r="M110" s="285"/>
      <c r="N110" s="284" t="s">
        <v>105</v>
      </c>
      <c r="O110" s="284"/>
      <c r="P110" s="284"/>
      <c r="Q110" s="286"/>
      <c r="R110" s="124"/>
      <c r="T110" s="74" t="s">
        <v>126</v>
      </c>
      <c r="U110" s="75" t="s">
        <v>36</v>
      </c>
      <c r="V110" s="75" t="s">
        <v>127</v>
      </c>
      <c r="W110" s="75" t="s">
        <v>128</v>
      </c>
      <c r="X110" s="75" t="s">
        <v>129</v>
      </c>
      <c r="Y110" s="75" t="s">
        <v>130</v>
      </c>
      <c r="Z110" s="75" t="s">
        <v>131</v>
      </c>
      <c r="AA110" s="76" t="s">
        <v>132</v>
      </c>
    </row>
    <row r="111" spans="2:63" s="1" customFormat="1" ht="29.25" customHeight="1">
      <c r="B111" s="33"/>
      <c r="C111" s="78" t="s">
        <v>101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96">
        <f>BK111</f>
        <v>0</v>
      </c>
      <c r="O111" s="297"/>
      <c r="P111" s="297"/>
      <c r="Q111" s="297"/>
      <c r="R111" s="35"/>
      <c r="T111" s="77"/>
      <c r="U111" s="49"/>
      <c r="V111" s="49"/>
      <c r="W111" s="125">
        <f>W112</f>
        <v>0</v>
      </c>
      <c r="X111" s="49"/>
      <c r="Y111" s="125">
        <f>Y112</f>
        <v>0</v>
      </c>
      <c r="Z111" s="49"/>
      <c r="AA111" s="126">
        <f>AA112</f>
        <v>0</v>
      </c>
      <c r="AT111" s="19" t="s">
        <v>71</v>
      </c>
      <c r="AU111" s="19" t="s">
        <v>107</v>
      </c>
      <c r="BK111" s="127">
        <f>BK112</f>
        <v>0</v>
      </c>
    </row>
    <row r="112" spans="2:63" s="9" customFormat="1" ht="37.35" customHeight="1">
      <c r="B112" s="128"/>
      <c r="C112" s="129"/>
      <c r="D112" s="130" t="s">
        <v>359</v>
      </c>
      <c r="E112" s="130"/>
      <c r="F112" s="130"/>
      <c r="G112" s="130"/>
      <c r="H112" s="130"/>
      <c r="I112" s="130"/>
      <c r="J112" s="130"/>
      <c r="K112" s="130"/>
      <c r="L112" s="130"/>
      <c r="M112" s="130"/>
      <c r="N112" s="298">
        <f>BK112</f>
        <v>0</v>
      </c>
      <c r="O112" s="279"/>
      <c r="P112" s="279"/>
      <c r="Q112" s="279"/>
      <c r="R112" s="131"/>
      <c r="T112" s="132"/>
      <c r="U112" s="129"/>
      <c r="V112" s="129"/>
      <c r="W112" s="133">
        <f>W113</f>
        <v>0</v>
      </c>
      <c r="X112" s="129"/>
      <c r="Y112" s="133">
        <f>Y113</f>
        <v>0</v>
      </c>
      <c r="Z112" s="129"/>
      <c r="AA112" s="134">
        <f>AA113</f>
        <v>0</v>
      </c>
      <c r="AR112" s="135" t="s">
        <v>97</v>
      </c>
      <c r="AT112" s="136" t="s">
        <v>71</v>
      </c>
      <c r="AU112" s="136" t="s">
        <v>72</v>
      </c>
      <c r="AY112" s="135" t="s">
        <v>133</v>
      </c>
      <c r="BK112" s="137">
        <f>BK113</f>
        <v>0</v>
      </c>
    </row>
    <row r="113" spans="2:65" s="9" customFormat="1" ht="19.899999999999999" customHeight="1">
      <c r="B113" s="128"/>
      <c r="C113" s="129"/>
      <c r="D113" s="138" t="s">
        <v>360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99">
        <f>BK113</f>
        <v>0</v>
      </c>
      <c r="O113" s="300"/>
      <c r="P113" s="300"/>
      <c r="Q113" s="300"/>
      <c r="R113" s="131"/>
      <c r="T113" s="132"/>
      <c r="U113" s="129"/>
      <c r="V113" s="129"/>
      <c r="W113" s="133">
        <f>W114</f>
        <v>0</v>
      </c>
      <c r="X113" s="129"/>
      <c r="Y113" s="133">
        <f>Y114</f>
        <v>0</v>
      </c>
      <c r="Z113" s="129"/>
      <c r="AA113" s="134">
        <f>AA114</f>
        <v>0</v>
      </c>
      <c r="AR113" s="135" t="s">
        <v>97</v>
      </c>
      <c r="AT113" s="136" t="s">
        <v>71</v>
      </c>
      <c r="AU113" s="136" t="s">
        <v>80</v>
      </c>
      <c r="AY113" s="135" t="s">
        <v>133</v>
      </c>
      <c r="BK113" s="137">
        <f>BK114</f>
        <v>0</v>
      </c>
    </row>
    <row r="114" spans="2:65" s="1" customFormat="1" ht="22.5" customHeight="1">
      <c r="B114" s="139"/>
      <c r="C114" s="140" t="s">
        <v>80</v>
      </c>
      <c r="D114" s="140" t="s">
        <v>134</v>
      </c>
      <c r="E114" s="141" t="s">
        <v>361</v>
      </c>
      <c r="F114" s="287" t="s">
        <v>362</v>
      </c>
      <c r="G114" s="287"/>
      <c r="H114" s="287"/>
      <c r="I114" s="287"/>
      <c r="J114" s="142" t="s">
        <v>5</v>
      </c>
      <c r="K114" s="143">
        <v>1</v>
      </c>
      <c r="L114" s="288">
        <f>SUM(ZTI!H126)</f>
        <v>0</v>
      </c>
      <c r="M114" s="288"/>
      <c r="N114" s="288">
        <f>ROUND(L114*K114,2)</f>
        <v>0</v>
      </c>
      <c r="O114" s="288"/>
      <c r="P114" s="288"/>
      <c r="Q114" s="288"/>
      <c r="R114" s="144"/>
      <c r="T114" s="145" t="s">
        <v>5</v>
      </c>
      <c r="U114" s="169" t="s">
        <v>37</v>
      </c>
      <c r="V114" s="170">
        <v>0</v>
      </c>
      <c r="W114" s="170">
        <f>V114*K114</f>
        <v>0</v>
      </c>
      <c r="X114" s="170">
        <v>0</v>
      </c>
      <c r="Y114" s="170">
        <f>X114*K114</f>
        <v>0</v>
      </c>
      <c r="Z114" s="170">
        <v>0</v>
      </c>
      <c r="AA114" s="171">
        <f>Z114*K114</f>
        <v>0</v>
      </c>
      <c r="AR114" s="19" t="s">
        <v>206</v>
      </c>
      <c r="AT114" s="19" t="s">
        <v>134</v>
      </c>
      <c r="AU114" s="19" t="s">
        <v>97</v>
      </c>
      <c r="AY114" s="19" t="s">
        <v>133</v>
      </c>
      <c r="BE114" s="148">
        <f>IF(U114="základní",N114,0)</f>
        <v>0</v>
      </c>
      <c r="BF114" s="148">
        <f>IF(U114="snížená",N114,0)</f>
        <v>0</v>
      </c>
      <c r="BG114" s="148">
        <f>IF(U114="zákl. přenesená",N114,0)</f>
        <v>0</v>
      </c>
      <c r="BH114" s="148">
        <f>IF(U114="sníž. přenesená",N114,0)</f>
        <v>0</v>
      </c>
      <c r="BI114" s="148">
        <f>IF(U114="nulová",N114,0)</f>
        <v>0</v>
      </c>
      <c r="BJ114" s="19" t="s">
        <v>80</v>
      </c>
      <c r="BK114" s="148">
        <f>ROUND(L114*K114,2)</f>
        <v>0</v>
      </c>
      <c r="BL114" s="19" t="s">
        <v>206</v>
      </c>
      <c r="BM114" s="19" t="s">
        <v>363</v>
      </c>
    </row>
    <row r="115" spans="2:65" s="1" customFormat="1" ht="6.95" customHeight="1"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9"/>
    </row>
  </sheetData>
  <mergeCells count="58">
    <mergeCell ref="H1:K1"/>
    <mergeCell ref="S2:AC2"/>
    <mergeCell ref="F110:I110"/>
    <mergeCell ref="L110:M110"/>
    <mergeCell ref="N110:Q110"/>
    <mergeCell ref="F102:P102"/>
    <mergeCell ref="F103:P103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  <mergeCell ref="F114:I114"/>
    <mergeCell ref="L114:M114"/>
    <mergeCell ref="N114:Q114"/>
    <mergeCell ref="N111:Q111"/>
    <mergeCell ref="N112:Q112"/>
    <mergeCell ref="N113:Q11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showGridLines="0" workbookViewId="0">
      <pane ySplit="12" topLeftCell="A13" activePane="bottomLeft" state="frozenSplit"/>
      <selection pane="bottomLeft" activeCell="L121" sqref="L121"/>
    </sheetView>
  </sheetViews>
  <sheetFormatPr defaultColWidth="10.5" defaultRowHeight="12" customHeight="1"/>
  <cols>
    <col min="1" max="1" width="7" style="214" customWidth="1"/>
    <col min="2" max="2" width="8.6640625" style="215" customWidth="1"/>
    <col min="3" max="3" width="11.6640625" style="215" customWidth="1"/>
    <col min="4" max="4" width="46.83203125" style="215" customWidth="1"/>
    <col min="5" max="5" width="5.5" style="215" customWidth="1"/>
    <col min="6" max="6" width="11.1640625" style="216" customWidth="1"/>
    <col min="7" max="7" width="13.33203125" style="217" customWidth="1"/>
    <col min="8" max="8" width="21.1640625" style="217" customWidth="1"/>
    <col min="9" max="256" width="10.5" style="218"/>
    <col min="257" max="257" width="7" style="218" customWidth="1"/>
    <col min="258" max="258" width="8.6640625" style="218" customWidth="1"/>
    <col min="259" max="259" width="11.6640625" style="218" customWidth="1"/>
    <col min="260" max="260" width="46.83203125" style="218" customWidth="1"/>
    <col min="261" max="261" width="5.5" style="218" customWidth="1"/>
    <col min="262" max="262" width="11.1640625" style="218" customWidth="1"/>
    <col min="263" max="263" width="13.33203125" style="218" customWidth="1"/>
    <col min="264" max="264" width="21.1640625" style="218" customWidth="1"/>
    <col min="265" max="512" width="10.5" style="218"/>
    <col min="513" max="513" width="7" style="218" customWidth="1"/>
    <col min="514" max="514" width="8.6640625" style="218" customWidth="1"/>
    <col min="515" max="515" width="11.6640625" style="218" customWidth="1"/>
    <col min="516" max="516" width="46.83203125" style="218" customWidth="1"/>
    <col min="517" max="517" width="5.5" style="218" customWidth="1"/>
    <col min="518" max="518" width="11.1640625" style="218" customWidth="1"/>
    <col min="519" max="519" width="13.33203125" style="218" customWidth="1"/>
    <col min="520" max="520" width="21.1640625" style="218" customWidth="1"/>
    <col min="521" max="768" width="10.5" style="218"/>
    <col min="769" max="769" width="7" style="218" customWidth="1"/>
    <col min="770" max="770" width="8.6640625" style="218" customWidth="1"/>
    <col min="771" max="771" width="11.6640625" style="218" customWidth="1"/>
    <col min="772" max="772" width="46.83203125" style="218" customWidth="1"/>
    <col min="773" max="773" width="5.5" style="218" customWidth="1"/>
    <col min="774" max="774" width="11.1640625" style="218" customWidth="1"/>
    <col min="775" max="775" width="13.33203125" style="218" customWidth="1"/>
    <col min="776" max="776" width="21.1640625" style="218" customWidth="1"/>
    <col min="777" max="1024" width="10.5" style="218"/>
    <col min="1025" max="1025" width="7" style="218" customWidth="1"/>
    <col min="1026" max="1026" width="8.6640625" style="218" customWidth="1"/>
    <col min="1027" max="1027" width="11.6640625" style="218" customWidth="1"/>
    <col min="1028" max="1028" width="46.83203125" style="218" customWidth="1"/>
    <col min="1029" max="1029" width="5.5" style="218" customWidth="1"/>
    <col min="1030" max="1030" width="11.1640625" style="218" customWidth="1"/>
    <col min="1031" max="1031" width="13.33203125" style="218" customWidth="1"/>
    <col min="1032" max="1032" width="21.1640625" style="218" customWidth="1"/>
    <col min="1033" max="1280" width="10.5" style="218"/>
    <col min="1281" max="1281" width="7" style="218" customWidth="1"/>
    <col min="1282" max="1282" width="8.6640625" style="218" customWidth="1"/>
    <col min="1283" max="1283" width="11.6640625" style="218" customWidth="1"/>
    <col min="1284" max="1284" width="46.83203125" style="218" customWidth="1"/>
    <col min="1285" max="1285" width="5.5" style="218" customWidth="1"/>
    <col min="1286" max="1286" width="11.1640625" style="218" customWidth="1"/>
    <col min="1287" max="1287" width="13.33203125" style="218" customWidth="1"/>
    <col min="1288" max="1288" width="21.1640625" style="218" customWidth="1"/>
    <col min="1289" max="1536" width="10.5" style="218"/>
    <col min="1537" max="1537" width="7" style="218" customWidth="1"/>
    <col min="1538" max="1538" width="8.6640625" style="218" customWidth="1"/>
    <col min="1539" max="1539" width="11.6640625" style="218" customWidth="1"/>
    <col min="1540" max="1540" width="46.83203125" style="218" customWidth="1"/>
    <col min="1541" max="1541" width="5.5" style="218" customWidth="1"/>
    <col min="1542" max="1542" width="11.1640625" style="218" customWidth="1"/>
    <col min="1543" max="1543" width="13.33203125" style="218" customWidth="1"/>
    <col min="1544" max="1544" width="21.1640625" style="218" customWidth="1"/>
    <col min="1545" max="1792" width="10.5" style="218"/>
    <col min="1793" max="1793" width="7" style="218" customWidth="1"/>
    <col min="1794" max="1794" width="8.6640625" style="218" customWidth="1"/>
    <col min="1795" max="1795" width="11.6640625" style="218" customWidth="1"/>
    <col min="1796" max="1796" width="46.83203125" style="218" customWidth="1"/>
    <col min="1797" max="1797" width="5.5" style="218" customWidth="1"/>
    <col min="1798" max="1798" width="11.1640625" style="218" customWidth="1"/>
    <col min="1799" max="1799" width="13.33203125" style="218" customWidth="1"/>
    <col min="1800" max="1800" width="21.1640625" style="218" customWidth="1"/>
    <col min="1801" max="2048" width="10.5" style="218"/>
    <col min="2049" max="2049" width="7" style="218" customWidth="1"/>
    <col min="2050" max="2050" width="8.6640625" style="218" customWidth="1"/>
    <col min="2051" max="2051" width="11.6640625" style="218" customWidth="1"/>
    <col min="2052" max="2052" width="46.83203125" style="218" customWidth="1"/>
    <col min="2053" max="2053" width="5.5" style="218" customWidth="1"/>
    <col min="2054" max="2054" width="11.1640625" style="218" customWidth="1"/>
    <col min="2055" max="2055" width="13.33203125" style="218" customWidth="1"/>
    <col min="2056" max="2056" width="21.1640625" style="218" customWidth="1"/>
    <col min="2057" max="2304" width="10.5" style="218"/>
    <col min="2305" max="2305" width="7" style="218" customWidth="1"/>
    <col min="2306" max="2306" width="8.6640625" style="218" customWidth="1"/>
    <col min="2307" max="2307" width="11.6640625" style="218" customWidth="1"/>
    <col min="2308" max="2308" width="46.83203125" style="218" customWidth="1"/>
    <col min="2309" max="2309" width="5.5" style="218" customWidth="1"/>
    <col min="2310" max="2310" width="11.1640625" style="218" customWidth="1"/>
    <col min="2311" max="2311" width="13.33203125" style="218" customWidth="1"/>
    <col min="2312" max="2312" width="21.1640625" style="218" customWidth="1"/>
    <col min="2313" max="2560" width="10.5" style="218"/>
    <col min="2561" max="2561" width="7" style="218" customWidth="1"/>
    <col min="2562" max="2562" width="8.6640625" style="218" customWidth="1"/>
    <col min="2563" max="2563" width="11.6640625" style="218" customWidth="1"/>
    <col min="2564" max="2564" width="46.83203125" style="218" customWidth="1"/>
    <col min="2565" max="2565" width="5.5" style="218" customWidth="1"/>
    <col min="2566" max="2566" width="11.1640625" style="218" customWidth="1"/>
    <col min="2567" max="2567" width="13.33203125" style="218" customWidth="1"/>
    <col min="2568" max="2568" width="21.1640625" style="218" customWidth="1"/>
    <col min="2569" max="2816" width="10.5" style="218"/>
    <col min="2817" max="2817" width="7" style="218" customWidth="1"/>
    <col min="2818" max="2818" width="8.6640625" style="218" customWidth="1"/>
    <col min="2819" max="2819" width="11.6640625" style="218" customWidth="1"/>
    <col min="2820" max="2820" width="46.83203125" style="218" customWidth="1"/>
    <col min="2821" max="2821" width="5.5" style="218" customWidth="1"/>
    <col min="2822" max="2822" width="11.1640625" style="218" customWidth="1"/>
    <col min="2823" max="2823" width="13.33203125" style="218" customWidth="1"/>
    <col min="2824" max="2824" width="21.1640625" style="218" customWidth="1"/>
    <col min="2825" max="3072" width="10.5" style="218"/>
    <col min="3073" max="3073" width="7" style="218" customWidth="1"/>
    <col min="3074" max="3074" width="8.6640625" style="218" customWidth="1"/>
    <col min="3075" max="3075" width="11.6640625" style="218" customWidth="1"/>
    <col min="3076" max="3076" width="46.83203125" style="218" customWidth="1"/>
    <col min="3077" max="3077" width="5.5" style="218" customWidth="1"/>
    <col min="3078" max="3078" width="11.1640625" style="218" customWidth="1"/>
    <col min="3079" max="3079" width="13.33203125" style="218" customWidth="1"/>
    <col min="3080" max="3080" width="21.1640625" style="218" customWidth="1"/>
    <col min="3081" max="3328" width="10.5" style="218"/>
    <col min="3329" max="3329" width="7" style="218" customWidth="1"/>
    <col min="3330" max="3330" width="8.6640625" style="218" customWidth="1"/>
    <col min="3331" max="3331" width="11.6640625" style="218" customWidth="1"/>
    <col min="3332" max="3332" width="46.83203125" style="218" customWidth="1"/>
    <col min="3333" max="3333" width="5.5" style="218" customWidth="1"/>
    <col min="3334" max="3334" width="11.1640625" style="218" customWidth="1"/>
    <col min="3335" max="3335" width="13.33203125" style="218" customWidth="1"/>
    <col min="3336" max="3336" width="21.1640625" style="218" customWidth="1"/>
    <col min="3337" max="3584" width="10.5" style="218"/>
    <col min="3585" max="3585" width="7" style="218" customWidth="1"/>
    <col min="3586" max="3586" width="8.6640625" style="218" customWidth="1"/>
    <col min="3587" max="3587" width="11.6640625" style="218" customWidth="1"/>
    <col min="3588" max="3588" width="46.83203125" style="218" customWidth="1"/>
    <col min="3589" max="3589" width="5.5" style="218" customWidth="1"/>
    <col min="3590" max="3590" width="11.1640625" style="218" customWidth="1"/>
    <col min="3591" max="3591" width="13.33203125" style="218" customWidth="1"/>
    <col min="3592" max="3592" width="21.1640625" style="218" customWidth="1"/>
    <col min="3593" max="3840" width="10.5" style="218"/>
    <col min="3841" max="3841" width="7" style="218" customWidth="1"/>
    <col min="3842" max="3842" width="8.6640625" style="218" customWidth="1"/>
    <col min="3843" max="3843" width="11.6640625" style="218" customWidth="1"/>
    <col min="3844" max="3844" width="46.83203125" style="218" customWidth="1"/>
    <col min="3845" max="3845" width="5.5" style="218" customWidth="1"/>
    <col min="3846" max="3846" width="11.1640625" style="218" customWidth="1"/>
    <col min="3847" max="3847" width="13.33203125" style="218" customWidth="1"/>
    <col min="3848" max="3848" width="21.1640625" style="218" customWidth="1"/>
    <col min="3849" max="4096" width="10.5" style="218"/>
    <col min="4097" max="4097" width="7" style="218" customWidth="1"/>
    <col min="4098" max="4098" width="8.6640625" style="218" customWidth="1"/>
    <col min="4099" max="4099" width="11.6640625" style="218" customWidth="1"/>
    <col min="4100" max="4100" width="46.83203125" style="218" customWidth="1"/>
    <col min="4101" max="4101" width="5.5" style="218" customWidth="1"/>
    <col min="4102" max="4102" width="11.1640625" style="218" customWidth="1"/>
    <col min="4103" max="4103" width="13.33203125" style="218" customWidth="1"/>
    <col min="4104" max="4104" width="21.1640625" style="218" customWidth="1"/>
    <col min="4105" max="4352" width="10.5" style="218"/>
    <col min="4353" max="4353" width="7" style="218" customWidth="1"/>
    <col min="4354" max="4354" width="8.6640625" style="218" customWidth="1"/>
    <col min="4355" max="4355" width="11.6640625" style="218" customWidth="1"/>
    <col min="4356" max="4356" width="46.83203125" style="218" customWidth="1"/>
    <col min="4357" max="4357" width="5.5" style="218" customWidth="1"/>
    <col min="4358" max="4358" width="11.1640625" style="218" customWidth="1"/>
    <col min="4359" max="4359" width="13.33203125" style="218" customWidth="1"/>
    <col min="4360" max="4360" width="21.1640625" style="218" customWidth="1"/>
    <col min="4361" max="4608" width="10.5" style="218"/>
    <col min="4609" max="4609" width="7" style="218" customWidth="1"/>
    <col min="4610" max="4610" width="8.6640625" style="218" customWidth="1"/>
    <col min="4611" max="4611" width="11.6640625" style="218" customWidth="1"/>
    <col min="4612" max="4612" width="46.83203125" style="218" customWidth="1"/>
    <col min="4613" max="4613" width="5.5" style="218" customWidth="1"/>
    <col min="4614" max="4614" width="11.1640625" style="218" customWidth="1"/>
    <col min="4615" max="4615" width="13.33203125" style="218" customWidth="1"/>
    <col min="4616" max="4616" width="21.1640625" style="218" customWidth="1"/>
    <col min="4617" max="4864" width="10.5" style="218"/>
    <col min="4865" max="4865" width="7" style="218" customWidth="1"/>
    <col min="4866" max="4866" width="8.6640625" style="218" customWidth="1"/>
    <col min="4867" max="4867" width="11.6640625" style="218" customWidth="1"/>
    <col min="4868" max="4868" width="46.83203125" style="218" customWidth="1"/>
    <col min="4869" max="4869" width="5.5" style="218" customWidth="1"/>
    <col min="4870" max="4870" width="11.1640625" style="218" customWidth="1"/>
    <col min="4871" max="4871" width="13.33203125" style="218" customWidth="1"/>
    <col min="4872" max="4872" width="21.1640625" style="218" customWidth="1"/>
    <col min="4873" max="5120" width="10.5" style="218"/>
    <col min="5121" max="5121" width="7" style="218" customWidth="1"/>
    <col min="5122" max="5122" width="8.6640625" style="218" customWidth="1"/>
    <col min="5123" max="5123" width="11.6640625" style="218" customWidth="1"/>
    <col min="5124" max="5124" width="46.83203125" style="218" customWidth="1"/>
    <col min="5125" max="5125" width="5.5" style="218" customWidth="1"/>
    <col min="5126" max="5126" width="11.1640625" style="218" customWidth="1"/>
    <col min="5127" max="5127" width="13.33203125" style="218" customWidth="1"/>
    <col min="5128" max="5128" width="21.1640625" style="218" customWidth="1"/>
    <col min="5129" max="5376" width="10.5" style="218"/>
    <col min="5377" max="5377" width="7" style="218" customWidth="1"/>
    <col min="5378" max="5378" width="8.6640625" style="218" customWidth="1"/>
    <col min="5379" max="5379" width="11.6640625" style="218" customWidth="1"/>
    <col min="5380" max="5380" width="46.83203125" style="218" customWidth="1"/>
    <col min="5381" max="5381" width="5.5" style="218" customWidth="1"/>
    <col min="5382" max="5382" width="11.1640625" style="218" customWidth="1"/>
    <col min="5383" max="5383" width="13.33203125" style="218" customWidth="1"/>
    <col min="5384" max="5384" width="21.1640625" style="218" customWidth="1"/>
    <col min="5385" max="5632" width="10.5" style="218"/>
    <col min="5633" max="5633" width="7" style="218" customWidth="1"/>
    <col min="5634" max="5634" width="8.6640625" style="218" customWidth="1"/>
    <col min="5635" max="5635" width="11.6640625" style="218" customWidth="1"/>
    <col min="5636" max="5636" width="46.83203125" style="218" customWidth="1"/>
    <col min="5637" max="5637" width="5.5" style="218" customWidth="1"/>
    <col min="5638" max="5638" width="11.1640625" style="218" customWidth="1"/>
    <col min="5639" max="5639" width="13.33203125" style="218" customWidth="1"/>
    <col min="5640" max="5640" width="21.1640625" style="218" customWidth="1"/>
    <col min="5641" max="5888" width="10.5" style="218"/>
    <col min="5889" max="5889" width="7" style="218" customWidth="1"/>
    <col min="5890" max="5890" width="8.6640625" style="218" customWidth="1"/>
    <col min="5891" max="5891" width="11.6640625" style="218" customWidth="1"/>
    <col min="5892" max="5892" width="46.83203125" style="218" customWidth="1"/>
    <col min="5893" max="5893" width="5.5" style="218" customWidth="1"/>
    <col min="5894" max="5894" width="11.1640625" style="218" customWidth="1"/>
    <col min="5895" max="5895" width="13.33203125" style="218" customWidth="1"/>
    <col min="5896" max="5896" width="21.1640625" style="218" customWidth="1"/>
    <col min="5897" max="6144" width="10.5" style="218"/>
    <col min="6145" max="6145" width="7" style="218" customWidth="1"/>
    <col min="6146" max="6146" width="8.6640625" style="218" customWidth="1"/>
    <col min="6147" max="6147" width="11.6640625" style="218" customWidth="1"/>
    <col min="6148" max="6148" width="46.83203125" style="218" customWidth="1"/>
    <col min="6149" max="6149" width="5.5" style="218" customWidth="1"/>
    <col min="6150" max="6150" width="11.1640625" style="218" customWidth="1"/>
    <col min="6151" max="6151" width="13.33203125" style="218" customWidth="1"/>
    <col min="6152" max="6152" width="21.1640625" style="218" customWidth="1"/>
    <col min="6153" max="6400" width="10.5" style="218"/>
    <col min="6401" max="6401" width="7" style="218" customWidth="1"/>
    <col min="6402" max="6402" width="8.6640625" style="218" customWidth="1"/>
    <col min="6403" max="6403" width="11.6640625" style="218" customWidth="1"/>
    <col min="6404" max="6404" width="46.83203125" style="218" customWidth="1"/>
    <col min="6405" max="6405" width="5.5" style="218" customWidth="1"/>
    <col min="6406" max="6406" width="11.1640625" style="218" customWidth="1"/>
    <col min="6407" max="6407" width="13.33203125" style="218" customWidth="1"/>
    <col min="6408" max="6408" width="21.1640625" style="218" customWidth="1"/>
    <col min="6409" max="6656" width="10.5" style="218"/>
    <col min="6657" max="6657" width="7" style="218" customWidth="1"/>
    <col min="6658" max="6658" width="8.6640625" style="218" customWidth="1"/>
    <col min="6659" max="6659" width="11.6640625" style="218" customWidth="1"/>
    <col min="6660" max="6660" width="46.83203125" style="218" customWidth="1"/>
    <col min="6661" max="6661" width="5.5" style="218" customWidth="1"/>
    <col min="6662" max="6662" width="11.1640625" style="218" customWidth="1"/>
    <col min="6663" max="6663" width="13.33203125" style="218" customWidth="1"/>
    <col min="6664" max="6664" width="21.1640625" style="218" customWidth="1"/>
    <col min="6665" max="6912" width="10.5" style="218"/>
    <col min="6913" max="6913" width="7" style="218" customWidth="1"/>
    <col min="6914" max="6914" width="8.6640625" style="218" customWidth="1"/>
    <col min="6915" max="6915" width="11.6640625" style="218" customWidth="1"/>
    <col min="6916" max="6916" width="46.83203125" style="218" customWidth="1"/>
    <col min="6917" max="6917" width="5.5" style="218" customWidth="1"/>
    <col min="6918" max="6918" width="11.1640625" style="218" customWidth="1"/>
    <col min="6919" max="6919" width="13.33203125" style="218" customWidth="1"/>
    <col min="6920" max="6920" width="21.1640625" style="218" customWidth="1"/>
    <col min="6921" max="7168" width="10.5" style="218"/>
    <col min="7169" max="7169" width="7" style="218" customWidth="1"/>
    <col min="7170" max="7170" width="8.6640625" style="218" customWidth="1"/>
    <col min="7171" max="7171" width="11.6640625" style="218" customWidth="1"/>
    <col min="7172" max="7172" width="46.83203125" style="218" customWidth="1"/>
    <col min="7173" max="7173" width="5.5" style="218" customWidth="1"/>
    <col min="7174" max="7174" width="11.1640625" style="218" customWidth="1"/>
    <col min="7175" max="7175" width="13.33203125" style="218" customWidth="1"/>
    <col min="7176" max="7176" width="21.1640625" style="218" customWidth="1"/>
    <col min="7177" max="7424" width="10.5" style="218"/>
    <col min="7425" max="7425" width="7" style="218" customWidth="1"/>
    <col min="7426" max="7426" width="8.6640625" style="218" customWidth="1"/>
    <col min="7427" max="7427" width="11.6640625" style="218" customWidth="1"/>
    <col min="7428" max="7428" width="46.83203125" style="218" customWidth="1"/>
    <col min="7429" max="7429" width="5.5" style="218" customWidth="1"/>
    <col min="7430" max="7430" width="11.1640625" style="218" customWidth="1"/>
    <col min="7431" max="7431" width="13.33203125" style="218" customWidth="1"/>
    <col min="7432" max="7432" width="21.1640625" style="218" customWidth="1"/>
    <col min="7433" max="7680" width="10.5" style="218"/>
    <col min="7681" max="7681" width="7" style="218" customWidth="1"/>
    <col min="7682" max="7682" width="8.6640625" style="218" customWidth="1"/>
    <col min="7683" max="7683" width="11.6640625" style="218" customWidth="1"/>
    <col min="7684" max="7684" width="46.83203125" style="218" customWidth="1"/>
    <col min="7685" max="7685" width="5.5" style="218" customWidth="1"/>
    <col min="7686" max="7686" width="11.1640625" style="218" customWidth="1"/>
    <col min="7687" max="7687" width="13.33203125" style="218" customWidth="1"/>
    <col min="7688" max="7688" width="21.1640625" style="218" customWidth="1"/>
    <col min="7689" max="7936" width="10.5" style="218"/>
    <col min="7937" max="7937" width="7" style="218" customWidth="1"/>
    <col min="7938" max="7938" width="8.6640625" style="218" customWidth="1"/>
    <col min="7939" max="7939" width="11.6640625" style="218" customWidth="1"/>
    <col min="7940" max="7940" width="46.83203125" style="218" customWidth="1"/>
    <col min="7941" max="7941" width="5.5" style="218" customWidth="1"/>
    <col min="7942" max="7942" width="11.1640625" style="218" customWidth="1"/>
    <col min="7943" max="7943" width="13.33203125" style="218" customWidth="1"/>
    <col min="7944" max="7944" width="21.1640625" style="218" customWidth="1"/>
    <col min="7945" max="8192" width="10.5" style="218"/>
    <col min="8193" max="8193" width="7" style="218" customWidth="1"/>
    <col min="8194" max="8194" width="8.6640625" style="218" customWidth="1"/>
    <col min="8195" max="8195" width="11.6640625" style="218" customWidth="1"/>
    <col min="8196" max="8196" width="46.83203125" style="218" customWidth="1"/>
    <col min="8197" max="8197" width="5.5" style="218" customWidth="1"/>
    <col min="8198" max="8198" width="11.1640625" style="218" customWidth="1"/>
    <col min="8199" max="8199" width="13.33203125" style="218" customWidth="1"/>
    <col min="8200" max="8200" width="21.1640625" style="218" customWidth="1"/>
    <col min="8201" max="8448" width="10.5" style="218"/>
    <col min="8449" max="8449" width="7" style="218" customWidth="1"/>
    <col min="8450" max="8450" width="8.6640625" style="218" customWidth="1"/>
    <col min="8451" max="8451" width="11.6640625" style="218" customWidth="1"/>
    <col min="8452" max="8452" width="46.83203125" style="218" customWidth="1"/>
    <col min="8453" max="8453" width="5.5" style="218" customWidth="1"/>
    <col min="8454" max="8454" width="11.1640625" style="218" customWidth="1"/>
    <col min="8455" max="8455" width="13.33203125" style="218" customWidth="1"/>
    <col min="8456" max="8456" width="21.1640625" style="218" customWidth="1"/>
    <col min="8457" max="8704" width="10.5" style="218"/>
    <col min="8705" max="8705" width="7" style="218" customWidth="1"/>
    <col min="8706" max="8706" width="8.6640625" style="218" customWidth="1"/>
    <col min="8707" max="8707" width="11.6640625" style="218" customWidth="1"/>
    <col min="8708" max="8708" width="46.83203125" style="218" customWidth="1"/>
    <col min="8709" max="8709" width="5.5" style="218" customWidth="1"/>
    <col min="8710" max="8710" width="11.1640625" style="218" customWidth="1"/>
    <col min="8711" max="8711" width="13.33203125" style="218" customWidth="1"/>
    <col min="8712" max="8712" width="21.1640625" style="218" customWidth="1"/>
    <col min="8713" max="8960" width="10.5" style="218"/>
    <col min="8961" max="8961" width="7" style="218" customWidth="1"/>
    <col min="8962" max="8962" width="8.6640625" style="218" customWidth="1"/>
    <col min="8963" max="8963" width="11.6640625" style="218" customWidth="1"/>
    <col min="8964" max="8964" width="46.83203125" style="218" customWidth="1"/>
    <col min="8965" max="8965" width="5.5" style="218" customWidth="1"/>
    <col min="8966" max="8966" width="11.1640625" style="218" customWidth="1"/>
    <col min="8967" max="8967" width="13.33203125" style="218" customWidth="1"/>
    <col min="8968" max="8968" width="21.1640625" style="218" customWidth="1"/>
    <col min="8969" max="9216" width="10.5" style="218"/>
    <col min="9217" max="9217" width="7" style="218" customWidth="1"/>
    <col min="9218" max="9218" width="8.6640625" style="218" customWidth="1"/>
    <col min="9219" max="9219" width="11.6640625" style="218" customWidth="1"/>
    <col min="9220" max="9220" width="46.83203125" style="218" customWidth="1"/>
    <col min="9221" max="9221" width="5.5" style="218" customWidth="1"/>
    <col min="9222" max="9222" width="11.1640625" style="218" customWidth="1"/>
    <col min="9223" max="9223" width="13.33203125" style="218" customWidth="1"/>
    <col min="9224" max="9224" width="21.1640625" style="218" customWidth="1"/>
    <col min="9225" max="9472" width="10.5" style="218"/>
    <col min="9473" max="9473" width="7" style="218" customWidth="1"/>
    <col min="9474" max="9474" width="8.6640625" style="218" customWidth="1"/>
    <col min="9475" max="9475" width="11.6640625" style="218" customWidth="1"/>
    <col min="9476" max="9476" width="46.83203125" style="218" customWidth="1"/>
    <col min="9477" max="9477" width="5.5" style="218" customWidth="1"/>
    <col min="9478" max="9478" width="11.1640625" style="218" customWidth="1"/>
    <col min="9479" max="9479" width="13.33203125" style="218" customWidth="1"/>
    <col min="9480" max="9480" width="21.1640625" style="218" customWidth="1"/>
    <col min="9481" max="9728" width="10.5" style="218"/>
    <col min="9729" max="9729" width="7" style="218" customWidth="1"/>
    <col min="9730" max="9730" width="8.6640625" style="218" customWidth="1"/>
    <col min="9731" max="9731" width="11.6640625" style="218" customWidth="1"/>
    <col min="9732" max="9732" width="46.83203125" style="218" customWidth="1"/>
    <col min="9733" max="9733" width="5.5" style="218" customWidth="1"/>
    <col min="9734" max="9734" width="11.1640625" style="218" customWidth="1"/>
    <col min="9735" max="9735" width="13.33203125" style="218" customWidth="1"/>
    <col min="9736" max="9736" width="21.1640625" style="218" customWidth="1"/>
    <col min="9737" max="9984" width="10.5" style="218"/>
    <col min="9985" max="9985" width="7" style="218" customWidth="1"/>
    <col min="9986" max="9986" width="8.6640625" style="218" customWidth="1"/>
    <col min="9987" max="9987" width="11.6640625" style="218" customWidth="1"/>
    <col min="9988" max="9988" width="46.83203125" style="218" customWidth="1"/>
    <col min="9989" max="9989" width="5.5" style="218" customWidth="1"/>
    <col min="9990" max="9990" width="11.1640625" style="218" customWidth="1"/>
    <col min="9991" max="9991" width="13.33203125" style="218" customWidth="1"/>
    <col min="9992" max="9992" width="21.1640625" style="218" customWidth="1"/>
    <col min="9993" max="10240" width="10.5" style="218"/>
    <col min="10241" max="10241" width="7" style="218" customWidth="1"/>
    <col min="10242" max="10242" width="8.6640625" style="218" customWidth="1"/>
    <col min="10243" max="10243" width="11.6640625" style="218" customWidth="1"/>
    <col min="10244" max="10244" width="46.83203125" style="218" customWidth="1"/>
    <col min="10245" max="10245" width="5.5" style="218" customWidth="1"/>
    <col min="10246" max="10246" width="11.1640625" style="218" customWidth="1"/>
    <col min="10247" max="10247" width="13.33203125" style="218" customWidth="1"/>
    <col min="10248" max="10248" width="21.1640625" style="218" customWidth="1"/>
    <col min="10249" max="10496" width="10.5" style="218"/>
    <col min="10497" max="10497" width="7" style="218" customWidth="1"/>
    <col min="10498" max="10498" width="8.6640625" style="218" customWidth="1"/>
    <col min="10499" max="10499" width="11.6640625" style="218" customWidth="1"/>
    <col min="10500" max="10500" width="46.83203125" style="218" customWidth="1"/>
    <col min="10501" max="10501" width="5.5" style="218" customWidth="1"/>
    <col min="10502" max="10502" width="11.1640625" style="218" customWidth="1"/>
    <col min="10503" max="10503" width="13.33203125" style="218" customWidth="1"/>
    <col min="10504" max="10504" width="21.1640625" style="218" customWidth="1"/>
    <col min="10505" max="10752" width="10.5" style="218"/>
    <col min="10753" max="10753" width="7" style="218" customWidth="1"/>
    <col min="10754" max="10754" width="8.6640625" style="218" customWidth="1"/>
    <col min="10755" max="10755" width="11.6640625" style="218" customWidth="1"/>
    <col min="10756" max="10756" width="46.83203125" style="218" customWidth="1"/>
    <col min="10757" max="10757" width="5.5" style="218" customWidth="1"/>
    <col min="10758" max="10758" width="11.1640625" style="218" customWidth="1"/>
    <col min="10759" max="10759" width="13.33203125" style="218" customWidth="1"/>
    <col min="10760" max="10760" width="21.1640625" style="218" customWidth="1"/>
    <col min="10761" max="11008" width="10.5" style="218"/>
    <col min="11009" max="11009" width="7" style="218" customWidth="1"/>
    <col min="11010" max="11010" width="8.6640625" style="218" customWidth="1"/>
    <col min="11011" max="11011" width="11.6640625" style="218" customWidth="1"/>
    <col min="11012" max="11012" width="46.83203125" style="218" customWidth="1"/>
    <col min="11013" max="11013" width="5.5" style="218" customWidth="1"/>
    <col min="11014" max="11014" width="11.1640625" style="218" customWidth="1"/>
    <col min="11015" max="11015" width="13.33203125" style="218" customWidth="1"/>
    <col min="11016" max="11016" width="21.1640625" style="218" customWidth="1"/>
    <col min="11017" max="11264" width="10.5" style="218"/>
    <col min="11265" max="11265" width="7" style="218" customWidth="1"/>
    <col min="11266" max="11266" width="8.6640625" style="218" customWidth="1"/>
    <col min="11267" max="11267" width="11.6640625" style="218" customWidth="1"/>
    <col min="11268" max="11268" width="46.83203125" style="218" customWidth="1"/>
    <col min="11269" max="11269" width="5.5" style="218" customWidth="1"/>
    <col min="11270" max="11270" width="11.1640625" style="218" customWidth="1"/>
    <col min="11271" max="11271" width="13.33203125" style="218" customWidth="1"/>
    <col min="11272" max="11272" width="21.1640625" style="218" customWidth="1"/>
    <col min="11273" max="11520" width="10.5" style="218"/>
    <col min="11521" max="11521" width="7" style="218" customWidth="1"/>
    <col min="11522" max="11522" width="8.6640625" style="218" customWidth="1"/>
    <col min="11523" max="11523" width="11.6640625" style="218" customWidth="1"/>
    <col min="11524" max="11524" width="46.83203125" style="218" customWidth="1"/>
    <col min="11525" max="11525" width="5.5" style="218" customWidth="1"/>
    <col min="11526" max="11526" width="11.1640625" style="218" customWidth="1"/>
    <col min="11527" max="11527" width="13.33203125" style="218" customWidth="1"/>
    <col min="11528" max="11528" width="21.1640625" style="218" customWidth="1"/>
    <col min="11529" max="11776" width="10.5" style="218"/>
    <col min="11777" max="11777" width="7" style="218" customWidth="1"/>
    <col min="11778" max="11778" width="8.6640625" style="218" customWidth="1"/>
    <col min="11779" max="11779" width="11.6640625" style="218" customWidth="1"/>
    <col min="11780" max="11780" width="46.83203125" style="218" customWidth="1"/>
    <col min="11781" max="11781" width="5.5" style="218" customWidth="1"/>
    <col min="11782" max="11782" width="11.1640625" style="218" customWidth="1"/>
    <col min="11783" max="11783" width="13.33203125" style="218" customWidth="1"/>
    <col min="11784" max="11784" width="21.1640625" style="218" customWidth="1"/>
    <col min="11785" max="12032" width="10.5" style="218"/>
    <col min="12033" max="12033" width="7" style="218" customWidth="1"/>
    <col min="12034" max="12034" width="8.6640625" style="218" customWidth="1"/>
    <col min="12035" max="12035" width="11.6640625" style="218" customWidth="1"/>
    <col min="12036" max="12036" width="46.83203125" style="218" customWidth="1"/>
    <col min="12037" max="12037" width="5.5" style="218" customWidth="1"/>
    <col min="12038" max="12038" width="11.1640625" style="218" customWidth="1"/>
    <col min="12039" max="12039" width="13.33203125" style="218" customWidth="1"/>
    <col min="12040" max="12040" width="21.1640625" style="218" customWidth="1"/>
    <col min="12041" max="12288" width="10.5" style="218"/>
    <col min="12289" max="12289" width="7" style="218" customWidth="1"/>
    <col min="12290" max="12290" width="8.6640625" style="218" customWidth="1"/>
    <col min="12291" max="12291" width="11.6640625" style="218" customWidth="1"/>
    <col min="12292" max="12292" width="46.83203125" style="218" customWidth="1"/>
    <col min="12293" max="12293" width="5.5" style="218" customWidth="1"/>
    <col min="12294" max="12294" width="11.1640625" style="218" customWidth="1"/>
    <col min="12295" max="12295" width="13.33203125" style="218" customWidth="1"/>
    <col min="12296" max="12296" width="21.1640625" style="218" customWidth="1"/>
    <col min="12297" max="12544" width="10.5" style="218"/>
    <col min="12545" max="12545" width="7" style="218" customWidth="1"/>
    <col min="12546" max="12546" width="8.6640625" style="218" customWidth="1"/>
    <col min="12547" max="12547" width="11.6640625" style="218" customWidth="1"/>
    <col min="12548" max="12548" width="46.83203125" style="218" customWidth="1"/>
    <col min="12549" max="12549" width="5.5" style="218" customWidth="1"/>
    <col min="12550" max="12550" width="11.1640625" style="218" customWidth="1"/>
    <col min="12551" max="12551" width="13.33203125" style="218" customWidth="1"/>
    <col min="12552" max="12552" width="21.1640625" style="218" customWidth="1"/>
    <col min="12553" max="12800" width="10.5" style="218"/>
    <col min="12801" max="12801" width="7" style="218" customWidth="1"/>
    <col min="12802" max="12802" width="8.6640625" style="218" customWidth="1"/>
    <col min="12803" max="12803" width="11.6640625" style="218" customWidth="1"/>
    <col min="12804" max="12804" width="46.83203125" style="218" customWidth="1"/>
    <col min="12805" max="12805" width="5.5" style="218" customWidth="1"/>
    <col min="12806" max="12806" width="11.1640625" style="218" customWidth="1"/>
    <col min="12807" max="12807" width="13.33203125" style="218" customWidth="1"/>
    <col min="12808" max="12808" width="21.1640625" style="218" customWidth="1"/>
    <col min="12809" max="13056" width="10.5" style="218"/>
    <col min="13057" max="13057" width="7" style="218" customWidth="1"/>
    <col min="13058" max="13058" width="8.6640625" style="218" customWidth="1"/>
    <col min="13059" max="13059" width="11.6640625" style="218" customWidth="1"/>
    <col min="13060" max="13060" width="46.83203125" style="218" customWidth="1"/>
    <col min="13061" max="13061" width="5.5" style="218" customWidth="1"/>
    <col min="13062" max="13062" width="11.1640625" style="218" customWidth="1"/>
    <col min="13063" max="13063" width="13.33203125" style="218" customWidth="1"/>
    <col min="13064" max="13064" width="21.1640625" style="218" customWidth="1"/>
    <col min="13065" max="13312" width="10.5" style="218"/>
    <col min="13313" max="13313" width="7" style="218" customWidth="1"/>
    <col min="13314" max="13314" width="8.6640625" style="218" customWidth="1"/>
    <col min="13315" max="13315" width="11.6640625" style="218" customWidth="1"/>
    <col min="13316" max="13316" width="46.83203125" style="218" customWidth="1"/>
    <col min="13317" max="13317" width="5.5" style="218" customWidth="1"/>
    <col min="13318" max="13318" width="11.1640625" style="218" customWidth="1"/>
    <col min="13319" max="13319" width="13.33203125" style="218" customWidth="1"/>
    <col min="13320" max="13320" width="21.1640625" style="218" customWidth="1"/>
    <col min="13321" max="13568" width="10.5" style="218"/>
    <col min="13569" max="13569" width="7" style="218" customWidth="1"/>
    <col min="13570" max="13570" width="8.6640625" style="218" customWidth="1"/>
    <col min="13571" max="13571" width="11.6640625" style="218" customWidth="1"/>
    <col min="13572" max="13572" width="46.83203125" style="218" customWidth="1"/>
    <col min="13573" max="13573" width="5.5" style="218" customWidth="1"/>
    <col min="13574" max="13574" width="11.1640625" style="218" customWidth="1"/>
    <col min="13575" max="13575" width="13.33203125" style="218" customWidth="1"/>
    <col min="13576" max="13576" width="21.1640625" style="218" customWidth="1"/>
    <col min="13577" max="13824" width="10.5" style="218"/>
    <col min="13825" max="13825" width="7" style="218" customWidth="1"/>
    <col min="13826" max="13826" width="8.6640625" style="218" customWidth="1"/>
    <col min="13827" max="13827" width="11.6640625" style="218" customWidth="1"/>
    <col min="13828" max="13828" width="46.83203125" style="218" customWidth="1"/>
    <col min="13829" max="13829" width="5.5" style="218" customWidth="1"/>
    <col min="13830" max="13830" width="11.1640625" style="218" customWidth="1"/>
    <col min="13831" max="13831" width="13.33203125" style="218" customWidth="1"/>
    <col min="13832" max="13832" width="21.1640625" style="218" customWidth="1"/>
    <col min="13833" max="14080" width="10.5" style="218"/>
    <col min="14081" max="14081" width="7" style="218" customWidth="1"/>
    <col min="14082" max="14082" width="8.6640625" style="218" customWidth="1"/>
    <col min="14083" max="14083" width="11.6640625" style="218" customWidth="1"/>
    <col min="14084" max="14084" width="46.83203125" style="218" customWidth="1"/>
    <col min="14085" max="14085" width="5.5" style="218" customWidth="1"/>
    <col min="14086" max="14086" width="11.1640625" style="218" customWidth="1"/>
    <col min="14087" max="14087" width="13.33203125" style="218" customWidth="1"/>
    <col min="14088" max="14088" width="21.1640625" style="218" customWidth="1"/>
    <col min="14089" max="14336" width="10.5" style="218"/>
    <col min="14337" max="14337" width="7" style="218" customWidth="1"/>
    <col min="14338" max="14338" width="8.6640625" style="218" customWidth="1"/>
    <col min="14339" max="14339" width="11.6640625" style="218" customWidth="1"/>
    <col min="14340" max="14340" width="46.83203125" style="218" customWidth="1"/>
    <col min="14341" max="14341" width="5.5" style="218" customWidth="1"/>
    <col min="14342" max="14342" width="11.1640625" style="218" customWidth="1"/>
    <col min="14343" max="14343" width="13.33203125" style="218" customWidth="1"/>
    <col min="14344" max="14344" width="21.1640625" style="218" customWidth="1"/>
    <col min="14345" max="14592" width="10.5" style="218"/>
    <col min="14593" max="14593" width="7" style="218" customWidth="1"/>
    <col min="14594" max="14594" width="8.6640625" style="218" customWidth="1"/>
    <col min="14595" max="14595" width="11.6640625" style="218" customWidth="1"/>
    <col min="14596" max="14596" width="46.83203125" style="218" customWidth="1"/>
    <col min="14597" max="14597" width="5.5" style="218" customWidth="1"/>
    <col min="14598" max="14598" width="11.1640625" style="218" customWidth="1"/>
    <col min="14599" max="14599" width="13.33203125" style="218" customWidth="1"/>
    <col min="14600" max="14600" width="21.1640625" style="218" customWidth="1"/>
    <col min="14601" max="14848" width="10.5" style="218"/>
    <col min="14849" max="14849" width="7" style="218" customWidth="1"/>
    <col min="14850" max="14850" width="8.6640625" style="218" customWidth="1"/>
    <col min="14851" max="14851" width="11.6640625" style="218" customWidth="1"/>
    <col min="14852" max="14852" width="46.83203125" style="218" customWidth="1"/>
    <col min="14853" max="14853" width="5.5" style="218" customWidth="1"/>
    <col min="14854" max="14854" width="11.1640625" style="218" customWidth="1"/>
    <col min="14855" max="14855" width="13.33203125" style="218" customWidth="1"/>
    <col min="14856" max="14856" width="21.1640625" style="218" customWidth="1"/>
    <col min="14857" max="15104" width="10.5" style="218"/>
    <col min="15105" max="15105" width="7" style="218" customWidth="1"/>
    <col min="15106" max="15106" width="8.6640625" style="218" customWidth="1"/>
    <col min="15107" max="15107" width="11.6640625" style="218" customWidth="1"/>
    <col min="15108" max="15108" width="46.83203125" style="218" customWidth="1"/>
    <col min="15109" max="15109" width="5.5" style="218" customWidth="1"/>
    <col min="15110" max="15110" width="11.1640625" style="218" customWidth="1"/>
    <col min="15111" max="15111" width="13.33203125" style="218" customWidth="1"/>
    <col min="15112" max="15112" width="21.1640625" style="218" customWidth="1"/>
    <col min="15113" max="15360" width="10.5" style="218"/>
    <col min="15361" max="15361" width="7" style="218" customWidth="1"/>
    <col min="15362" max="15362" width="8.6640625" style="218" customWidth="1"/>
    <col min="15363" max="15363" width="11.6640625" style="218" customWidth="1"/>
    <col min="15364" max="15364" width="46.83203125" style="218" customWidth="1"/>
    <col min="15365" max="15365" width="5.5" style="218" customWidth="1"/>
    <col min="15366" max="15366" width="11.1640625" style="218" customWidth="1"/>
    <col min="15367" max="15367" width="13.33203125" style="218" customWidth="1"/>
    <col min="15368" max="15368" width="21.1640625" style="218" customWidth="1"/>
    <col min="15369" max="15616" width="10.5" style="218"/>
    <col min="15617" max="15617" width="7" style="218" customWidth="1"/>
    <col min="15618" max="15618" width="8.6640625" style="218" customWidth="1"/>
    <col min="15619" max="15619" width="11.6640625" style="218" customWidth="1"/>
    <col min="15620" max="15620" width="46.83203125" style="218" customWidth="1"/>
    <col min="15621" max="15621" width="5.5" style="218" customWidth="1"/>
    <col min="15622" max="15622" width="11.1640625" style="218" customWidth="1"/>
    <col min="15623" max="15623" width="13.33203125" style="218" customWidth="1"/>
    <col min="15624" max="15624" width="21.1640625" style="218" customWidth="1"/>
    <col min="15625" max="15872" width="10.5" style="218"/>
    <col min="15873" max="15873" width="7" style="218" customWidth="1"/>
    <col min="15874" max="15874" width="8.6640625" style="218" customWidth="1"/>
    <col min="15875" max="15875" width="11.6640625" style="218" customWidth="1"/>
    <col min="15876" max="15876" width="46.83203125" style="218" customWidth="1"/>
    <col min="15877" max="15877" width="5.5" style="218" customWidth="1"/>
    <col min="15878" max="15878" width="11.1640625" style="218" customWidth="1"/>
    <col min="15879" max="15879" width="13.33203125" style="218" customWidth="1"/>
    <col min="15880" max="15880" width="21.1640625" style="218" customWidth="1"/>
    <col min="15881" max="16128" width="10.5" style="218"/>
    <col min="16129" max="16129" width="7" style="218" customWidth="1"/>
    <col min="16130" max="16130" width="8.6640625" style="218" customWidth="1"/>
    <col min="16131" max="16131" width="11.6640625" style="218" customWidth="1"/>
    <col min="16132" max="16132" width="46.83203125" style="218" customWidth="1"/>
    <col min="16133" max="16133" width="5.5" style="218" customWidth="1"/>
    <col min="16134" max="16134" width="11.1640625" style="218" customWidth="1"/>
    <col min="16135" max="16135" width="13.33203125" style="218" customWidth="1"/>
    <col min="16136" max="16136" width="21.1640625" style="218" customWidth="1"/>
    <col min="16137" max="16384" width="10.5" style="218"/>
  </cols>
  <sheetData>
    <row r="1" spans="1:8" s="172" customFormat="1" ht="27.75" customHeight="1">
      <c r="A1" s="305" t="s">
        <v>383</v>
      </c>
      <c r="B1" s="305"/>
      <c r="C1" s="305"/>
      <c r="D1" s="305"/>
      <c r="E1" s="305"/>
      <c r="F1" s="305"/>
      <c r="G1" s="305"/>
      <c r="H1" s="305"/>
    </row>
    <row r="2" spans="1:8" s="172" customFormat="1" ht="12.75" customHeight="1">
      <c r="A2" s="173" t="s">
        <v>384</v>
      </c>
      <c r="B2" s="173"/>
      <c r="C2" s="173"/>
      <c r="D2" s="173"/>
      <c r="E2" s="173"/>
      <c r="F2" s="173"/>
      <c r="G2" s="173"/>
      <c r="H2" s="173"/>
    </row>
    <row r="3" spans="1:8" s="172" customFormat="1" ht="12.75" customHeight="1">
      <c r="A3" s="173" t="s">
        <v>385</v>
      </c>
      <c r="B3" s="173"/>
      <c r="C3" s="173"/>
      <c r="D3" s="173"/>
      <c r="E3" s="173"/>
      <c r="F3" s="173"/>
      <c r="G3" s="173"/>
      <c r="H3" s="173"/>
    </row>
    <row r="4" spans="1:8" s="172" customFormat="1" ht="13.5" customHeight="1">
      <c r="A4" s="174"/>
      <c r="B4" s="173"/>
      <c r="C4" s="174"/>
      <c r="D4" s="173"/>
      <c r="E4" s="173"/>
      <c r="F4" s="173"/>
      <c r="G4" s="173"/>
      <c r="H4" s="173"/>
    </row>
    <row r="5" spans="1:8" s="172" customFormat="1" ht="6.75" customHeight="1">
      <c r="A5" s="175"/>
      <c r="B5" s="176"/>
      <c r="C5" s="177"/>
      <c r="D5" s="176"/>
      <c r="E5" s="176"/>
      <c r="F5" s="178"/>
      <c r="G5" s="179"/>
      <c r="H5" s="179"/>
    </row>
    <row r="6" spans="1:8" s="172" customFormat="1" ht="12.75" customHeight="1">
      <c r="A6" s="180" t="s">
        <v>386</v>
      </c>
      <c r="B6" s="180"/>
      <c r="C6" s="180"/>
      <c r="D6" s="180"/>
      <c r="E6" s="180"/>
      <c r="F6" s="180"/>
      <c r="G6" s="180"/>
      <c r="H6" s="180"/>
    </row>
    <row r="7" spans="1:8" s="172" customFormat="1" ht="13.5" customHeight="1">
      <c r="A7" s="180" t="s">
        <v>387</v>
      </c>
      <c r="B7" s="180"/>
      <c r="C7" s="180"/>
      <c r="D7" s="180"/>
      <c r="E7" s="180"/>
      <c r="F7" s="180"/>
      <c r="G7" s="180" t="s">
        <v>388</v>
      </c>
      <c r="H7" s="180"/>
    </row>
    <row r="8" spans="1:8" s="172" customFormat="1" ht="13.5" customHeight="1">
      <c r="A8" s="180" t="s">
        <v>389</v>
      </c>
      <c r="B8" s="181"/>
      <c r="C8" s="181"/>
      <c r="D8" s="181"/>
      <c r="E8" s="181"/>
      <c r="F8" s="182"/>
      <c r="G8" s="180" t="s">
        <v>390</v>
      </c>
      <c r="H8" s="183"/>
    </row>
    <row r="9" spans="1:8" s="172" customFormat="1" ht="6" customHeight="1" thickBot="1">
      <c r="A9" s="184"/>
      <c r="B9" s="184"/>
      <c r="C9" s="184"/>
      <c r="D9" s="184"/>
      <c r="E9" s="184"/>
      <c r="F9" s="184"/>
      <c r="G9" s="184"/>
      <c r="H9" s="184"/>
    </row>
    <row r="10" spans="1:8" s="172" customFormat="1" ht="25.5" customHeight="1" thickBot="1">
      <c r="A10" s="185" t="s">
        <v>391</v>
      </c>
      <c r="B10" s="185" t="s">
        <v>392</v>
      </c>
      <c r="C10" s="185" t="s">
        <v>393</v>
      </c>
      <c r="D10" s="185" t="s">
        <v>122</v>
      </c>
      <c r="E10" s="185" t="s">
        <v>123</v>
      </c>
      <c r="F10" s="185" t="s">
        <v>394</v>
      </c>
      <c r="G10" s="185" t="s">
        <v>395</v>
      </c>
      <c r="H10" s="185" t="s">
        <v>396</v>
      </c>
    </row>
    <row r="11" spans="1:8" s="172" customFormat="1" ht="12.75" hidden="1" customHeight="1">
      <c r="A11" s="185" t="s">
        <v>80</v>
      </c>
      <c r="B11" s="185" t="s">
        <v>97</v>
      </c>
      <c r="C11" s="185" t="s">
        <v>148</v>
      </c>
      <c r="D11" s="185" t="s">
        <v>138</v>
      </c>
      <c r="E11" s="185" t="s">
        <v>155</v>
      </c>
      <c r="F11" s="185" t="s">
        <v>159</v>
      </c>
      <c r="G11" s="185" t="s">
        <v>165</v>
      </c>
      <c r="H11" s="185" t="s">
        <v>170</v>
      </c>
    </row>
    <row r="12" spans="1:8" s="172" customFormat="1" ht="4.5" customHeight="1">
      <c r="A12" s="184"/>
      <c r="B12" s="184"/>
      <c r="C12" s="184"/>
      <c r="D12" s="184"/>
      <c r="E12" s="184"/>
      <c r="F12" s="184"/>
      <c r="G12" s="184"/>
      <c r="H12" s="184"/>
    </row>
    <row r="13" spans="1:8" s="172" customFormat="1" ht="30.75" customHeight="1">
      <c r="A13" s="186"/>
      <c r="B13" s="187"/>
      <c r="C13" s="187" t="s">
        <v>397</v>
      </c>
      <c r="D13" s="187" t="s">
        <v>398</v>
      </c>
      <c r="E13" s="187"/>
      <c r="F13" s="188"/>
      <c r="G13" s="189"/>
      <c r="H13" s="189">
        <f>SUM(H14+H56+H67)</f>
        <v>0</v>
      </c>
    </row>
    <row r="14" spans="1:8" s="172" customFormat="1" ht="28.5" customHeight="1">
      <c r="A14" s="190"/>
      <c r="B14" s="191"/>
      <c r="C14" s="191" t="s">
        <v>170</v>
      </c>
      <c r="D14" s="191" t="s">
        <v>399</v>
      </c>
      <c r="E14" s="191"/>
      <c r="F14" s="192"/>
      <c r="G14" s="193"/>
      <c r="H14" s="193">
        <f>SUM(H15:H55)</f>
        <v>0</v>
      </c>
    </row>
    <row r="15" spans="1:8" s="172" customFormat="1" ht="24" customHeight="1">
      <c r="A15" s="194">
        <v>1</v>
      </c>
      <c r="B15" s="195" t="s">
        <v>400</v>
      </c>
      <c r="C15" s="195" t="s">
        <v>401</v>
      </c>
      <c r="D15" s="195" t="s">
        <v>402</v>
      </c>
      <c r="E15" s="195" t="s">
        <v>293</v>
      </c>
      <c r="F15" s="196">
        <v>20</v>
      </c>
      <c r="G15" s="197">
        <v>0</v>
      </c>
      <c r="H15" s="197">
        <f>SUM(F15*G15)</f>
        <v>0</v>
      </c>
    </row>
    <row r="16" spans="1:8" s="172" customFormat="1" ht="13.5" customHeight="1">
      <c r="A16" s="198"/>
      <c r="B16" s="199"/>
      <c r="C16" s="199"/>
      <c r="D16" s="199" t="s">
        <v>403</v>
      </c>
      <c r="E16" s="199"/>
      <c r="F16" s="200">
        <v>20</v>
      </c>
      <c r="G16" s="201"/>
      <c r="H16" s="201"/>
    </row>
    <row r="17" spans="1:8" s="172" customFormat="1" ht="24" customHeight="1">
      <c r="A17" s="202">
        <v>2</v>
      </c>
      <c r="B17" s="203" t="s">
        <v>404</v>
      </c>
      <c r="C17" s="203" t="s">
        <v>405</v>
      </c>
      <c r="D17" s="203" t="s">
        <v>406</v>
      </c>
      <c r="E17" s="203" t="s">
        <v>293</v>
      </c>
      <c r="F17" s="204">
        <v>15</v>
      </c>
      <c r="G17" s="205">
        <v>0</v>
      </c>
      <c r="H17" s="197">
        <f>SUM(F17*G17)</f>
        <v>0</v>
      </c>
    </row>
    <row r="18" spans="1:8" s="172" customFormat="1" ht="24" customHeight="1">
      <c r="A18" s="202">
        <v>3</v>
      </c>
      <c r="B18" s="203" t="s">
        <v>404</v>
      </c>
      <c r="C18" s="203" t="s">
        <v>407</v>
      </c>
      <c r="D18" s="203" t="s">
        <v>408</v>
      </c>
      <c r="E18" s="203" t="s">
        <v>293</v>
      </c>
      <c r="F18" s="204">
        <v>5</v>
      </c>
      <c r="G18" s="205">
        <v>0</v>
      </c>
      <c r="H18" s="197">
        <f>SUM(F18*G18)</f>
        <v>0</v>
      </c>
    </row>
    <row r="19" spans="1:8" s="172" customFormat="1" ht="24" customHeight="1">
      <c r="A19" s="194">
        <v>4</v>
      </c>
      <c r="B19" s="195" t="s">
        <v>400</v>
      </c>
      <c r="C19" s="195" t="s">
        <v>409</v>
      </c>
      <c r="D19" s="195" t="s">
        <v>410</v>
      </c>
      <c r="E19" s="195" t="s">
        <v>293</v>
      </c>
      <c r="F19" s="196">
        <v>92</v>
      </c>
      <c r="G19" s="197">
        <v>0</v>
      </c>
      <c r="H19" s="197">
        <f>SUM(F19*G19)</f>
        <v>0</v>
      </c>
    </row>
    <row r="20" spans="1:8" s="172" customFormat="1" ht="13.5" customHeight="1">
      <c r="A20" s="198"/>
      <c r="B20" s="199"/>
      <c r="C20" s="199"/>
      <c r="D20" s="199" t="s">
        <v>411</v>
      </c>
      <c r="E20" s="199"/>
      <c r="F20" s="200">
        <v>92</v>
      </c>
      <c r="G20" s="201"/>
      <c r="H20" s="201"/>
    </row>
    <row r="21" spans="1:8" s="172" customFormat="1" ht="24" customHeight="1">
      <c r="A21" s="202">
        <v>5</v>
      </c>
      <c r="B21" s="203" t="s">
        <v>404</v>
      </c>
      <c r="C21" s="203" t="s">
        <v>412</v>
      </c>
      <c r="D21" s="203" t="s">
        <v>413</v>
      </c>
      <c r="E21" s="203" t="s">
        <v>293</v>
      </c>
      <c r="F21" s="204">
        <v>85</v>
      </c>
      <c r="G21" s="205">
        <v>0</v>
      </c>
      <c r="H21" s="197">
        <f>SUM(F21*G21)</f>
        <v>0</v>
      </c>
    </row>
    <row r="22" spans="1:8" s="172" customFormat="1" ht="24" customHeight="1">
      <c r="A22" s="202">
        <v>6</v>
      </c>
      <c r="B22" s="203" t="s">
        <v>404</v>
      </c>
      <c r="C22" s="203" t="s">
        <v>414</v>
      </c>
      <c r="D22" s="203" t="s">
        <v>415</v>
      </c>
      <c r="E22" s="203" t="s">
        <v>293</v>
      </c>
      <c r="F22" s="204">
        <v>2</v>
      </c>
      <c r="G22" s="205">
        <v>0</v>
      </c>
      <c r="H22" s="197">
        <f>SUM(F22*G22)</f>
        <v>0</v>
      </c>
    </row>
    <row r="23" spans="1:8" s="172" customFormat="1" ht="24" customHeight="1">
      <c r="A23" s="202">
        <v>7</v>
      </c>
      <c r="B23" s="203" t="s">
        <v>404</v>
      </c>
      <c r="C23" s="203" t="s">
        <v>416</v>
      </c>
      <c r="D23" s="203" t="s">
        <v>417</v>
      </c>
      <c r="E23" s="203" t="s">
        <v>293</v>
      </c>
      <c r="F23" s="204">
        <v>5</v>
      </c>
      <c r="G23" s="205">
        <v>0</v>
      </c>
      <c r="H23" s="197">
        <f>SUM(F23*G23)</f>
        <v>0</v>
      </c>
    </row>
    <row r="24" spans="1:8" s="172" customFormat="1" ht="24" customHeight="1">
      <c r="A24" s="194">
        <v>8</v>
      </c>
      <c r="B24" s="195" t="s">
        <v>400</v>
      </c>
      <c r="C24" s="195" t="s">
        <v>418</v>
      </c>
      <c r="D24" s="195" t="s">
        <v>419</v>
      </c>
      <c r="E24" s="195" t="s">
        <v>293</v>
      </c>
      <c r="F24" s="196">
        <v>112</v>
      </c>
      <c r="G24" s="197">
        <v>0</v>
      </c>
      <c r="H24" s="197">
        <f>SUM(F24*G24)</f>
        <v>0</v>
      </c>
    </row>
    <row r="25" spans="1:8" s="172" customFormat="1" ht="13.5" customHeight="1">
      <c r="A25" s="198"/>
      <c r="B25" s="199"/>
      <c r="C25" s="199"/>
      <c r="D25" s="199" t="s">
        <v>420</v>
      </c>
      <c r="E25" s="199"/>
      <c r="F25" s="200">
        <v>112</v>
      </c>
      <c r="G25" s="201"/>
      <c r="H25" s="201"/>
    </row>
    <row r="26" spans="1:8" s="172" customFormat="1" ht="24" customHeight="1">
      <c r="A26" s="194">
        <v>9</v>
      </c>
      <c r="B26" s="195" t="s">
        <v>400</v>
      </c>
      <c r="C26" s="195" t="s">
        <v>421</v>
      </c>
      <c r="D26" s="195" t="s">
        <v>422</v>
      </c>
      <c r="E26" s="195" t="s">
        <v>293</v>
      </c>
      <c r="F26" s="196">
        <v>22</v>
      </c>
      <c r="G26" s="197">
        <v>0</v>
      </c>
      <c r="H26" s="197">
        <f>SUM(F26*G26)</f>
        <v>0</v>
      </c>
    </row>
    <row r="27" spans="1:8" s="172" customFormat="1" ht="13.5" customHeight="1">
      <c r="A27" s="198"/>
      <c r="B27" s="199"/>
      <c r="C27" s="199"/>
      <c r="D27" s="199" t="s">
        <v>423</v>
      </c>
      <c r="E27" s="199"/>
      <c r="F27" s="200">
        <v>22</v>
      </c>
      <c r="G27" s="201"/>
      <c r="H27" s="201"/>
    </row>
    <row r="28" spans="1:8" s="172" customFormat="1" ht="24" customHeight="1">
      <c r="A28" s="202">
        <v>10</v>
      </c>
      <c r="B28" s="203" t="s">
        <v>424</v>
      </c>
      <c r="C28" s="203" t="s">
        <v>425</v>
      </c>
      <c r="D28" s="203" t="s">
        <v>426</v>
      </c>
      <c r="E28" s="203" t="s">
        <v>293</v>
      </c>
      <c r="F28" s="204">
        <v>1</v>
      </c>
      <c r="G28" s="205">
        <v>0</v>
      </c>
      <c r="H28" s="197">
        <f t="shared" ref="H28:H33" si="0">SUM(F28*G28)</f>
        <v>0</v>
      </c>
    </row>
    <row r="29" spans="1:8" s="172" customFormat="1" ht="24" customHeight="1">
      <c r="A29" s="202">
        <v>11</v>
      </c>
      <c r="B29" s="203" t="s">
        <v>404</v>
      </c>
      <c r="C29" s="203" t="s">
        <v>427</v>
      </c>
      <c r="D29" s="203" t="s">
        <v>428</v>
      </c>
      <c r="E29" s="203" t="s">
        <v>293</v>
      </c>
      <c r="F29" s="204">
        <v>7</v>
      </c>
      <c r="G29" s="205">
        <v>0</v>
      </c>
      <c r="H29" s="197">
        <f t="shared" si="0"/>
        <v>0</v>
      </c>
    </row>
    <row r="30" spans="1:8" s="172" customFormat="1" ht="24" customHeight="1">
      <c r="A30" s="202">
        <v>12</v>
      </c>
      <c r="B30" s="203" t="s">
        <v>404</v>
      </c>
      <c r="C30" s="203" t="s">
        <v>429</v>
      </c>
      <c r="D30" s="203" t="s">
        <v>430</v>
      </c>
      <c r="E30" s="203" t="s">
        <v>293</v>
      </c>
      <c r="F30" s="204">
        <v>5</v>
      </c>
      <c r="G30" s="205">
        <v>0</v>
      </c>
      <c r="H30" s="197">
        <f t="shared" si="0"/>
        <v>0</v>
      </c>
    </row>
    <row r="31" spans="1:8" s="172" customFormat="1" ht="24" customHeight="1">
      <c r="A31" s="202">
        <v>13</v>
      </c>
      <c r="B31" s="203" t="s">
        <v>404</v>
      </c>
      <c r="C31" s="203" t="s">
        <v>431</v>
      </c>
      <c r="D31" s="203" t="s">
        <v>432</v>
      </c>
      <c r="E31" s="203" t="s">
        <v>293</v>
      </c>
      <c r="F31" s="204">
        <v>4</v>
      </c>
      <c r="G31" s="205">
        <v>0</v>
      </c>
      <c r="H31" s="197">
        <f t="shared" si="0"/>
        <v>0</v>
      </c>
    </row>
    <row r="32" spans="1:8" s="172" customFormat="1" ht="24" customHeight="1">
      <c r="A32" s="202">
        <v>14</v>
      </c>
      <c r="B32" s="203" t="s">
        <v>404</v>
      </c>
      <c r="C32" s="203" t="s">
        <v>433</v>
      </c>
      <c r="D32" s="203" t="s">
        <v>434</v>
      </c>
      <c r="E32" s="203" t="s">
        <v>293</v>
      </c>
      <c r="F32" s="204">
        <v>5</v>
      </c>
      <c r="G32" s="205">
        <v>0</v>
      </c>
      <c r="H32" s="197">
        <f t="shared" si="0"/>
        <v>0</v>
      </c>
    </row>
    <row r="33" spans="1:8" s="172" customFormat="1" ht="13.5" customHeight="1">
      <c r="A33" s="202">
        <v>15</v>
      </c>
      <c r="B33" s="203" t="s">
        <v>435</v>
      </c>
      <c r="C33" s="203" t="s">
        <v>436</v>
      </c>
      <c r="D33" s="203" t="s">
        <v>437</v>
      </c>
      <c r="E33" s="203" t="s">
        <v>293</v>
      </c>
      <c r="F33" s="204">
        <v>42</v>
      </c>
      <c r="G33" s="205">
        <v>0</v>
      </c>
      <c r="H33" s="197">
        <f t="shared" si="0"/>
        <v>0</v>
      </c>
    </row>
    <row r="34" spans="1:8" s="172" customFormat="1" ht="12" customHeight="1">
      <c r="A34" s="206"/>
      <c r="B34" s="207"/>
      <c r="C34" s="207"/>
      <c r="D34" s="207" t="s">
        <v>438</v>
      </c>
      <c r="E34" s="207"/>
      <c r="F34" s="208"/>
      <c r="G34" s="209"/>
      <c r="H34" s="209"/>
    </row>
    <row r="35" spans="1:8" s="172" customFormat="1" ht="13.5" customHeight="1">
      <c r="A35" s="198"/>
      <c r="B35" s="199"/>
      <c r="C35" s="199"/>
      <c r="D35" s="199" t="s">
        <v>439</v>
      </c>
      <c r="E35" s="199"/>
      <c r="F35" s="200">
        <v>42</v>
      </c>
      <c r="G35" s="201"/>
      <c r="H35" s="201"/>
    </row>
    <row r="36" spans="1:8" s="172" customFormat="1" ht="24" customHeight="1">
      <c r="A36" s="194">
        <v>16</v>
      </c>
      <c r="B36" s="195" t="s">
        <v>400</v>
      </c>
      <c r="C36" s="195" t="s">
        <v>440</v>
      </c>
      <c r="D36" s="195" t="s">
        <v>441</v>
      </c>
      <c r="E36" s="195" t="s">
        <v>293</v>
      </c>
      <c r="F36" s="196">
        <v>35</v>
      </c>
      <c r="G36" s="197">
        <v>0</v>
      </c>
      <c r="H36" s="197">
        <f>SUM(F36*G36)</f>
        <v>0</v>
      </c>
    </row>
    <row r="37" spans="1:8" s="172" customFormat="1" ht="13.5" customHeight="1">
      <c r="A37" s="198"/>
      <c r="B37" s="199"/>
      <c r="C37" s="199"/>
      <c r="D37" s="199" t="s">
        <v>442</v>
      </c>
      <c r="E37" s="199"/>
      <c r="F37" s="200">
        <v>35</v>
      </c>
      <c r="G37" s="201"/>
      <c r="H37" s="201"/>
    </row>
    <row r="38" spans="1:8" s="172" customFormat="1" ht="24" customHeight="1">
      <c r="A38" s="202">
        <v>17</v>
      </c>
      <c r="B38" s="203" t="s">
        <v>404</v>
      </c>
      <c r="C38" s="203" t="s">
        <v>443</v>
      </c>
      <c r="D38" s="203" t="s">
        <v>444</v>
      </c>
      <c r="E38" s="203" t="s">
        <v>293</v>
      </c>
      <c r="F38" s="204">
        <v>1</v>
      </c>
      <c r="G38" s="205">
        <v>0</v>
      </c>
      <c r="H38" s="197">
        <f t="shared" ref="H38:H46" si="1">SUM(F38*G38)</f>
        <v>0</v>
      </c>
    </row>
    <row r="39" spans="1:8" s="172" customFormat="1" ht="24" customHeight="1">
      <c r="A39" s="202">
        <v>18</v>
      </c>
      <c r="B39" s="203" t="s">
        <v>404</v>
      </c>
      <c r="C39" s="203" t="s">
        <v>445</v>
      </c>
      <c r="D39" s="203" t="s">
        <v>446</v>
      </c>
      <c r="E39" s="203" t="s">
        <v>293</v>
      </c>
      <c r="F39" s="204">
        <v>10</v>
      </c>
      <c r="G39" s="205">
        <v>0</v>
      </c>
      <c r="H39" s="197">
        <f t="shared" si="1"/>
        <v>0</v>
      </c>
    </row>
    <row r="40" spans="1:8" s="172" customFormat="1" ht="24" customHeight="1">
      <c r="A40" s="202">
        <v>19</v>
      </c>
      <c r="B40" s="203" t="s">
        <v>404</v>
      </c>
      <c r="C40" s="203" t="s">
        <v>447</v>
      </c>
      <c r="D40" s="203" t="s">
        <v>448</v>
      </c>
      <c r="E40" s="203" t="s">
        <v>293</v>
      </c>
      <c r="F40" s="204">
        <v>3</v>
      </c>
      <c r="G40" s="205">
        <v>0</v>
      </c>
      <c r="H40" s="197">
        <f t="shared" si="1"/>
        <v>0</v>
      </c>
    </row>
    <row r="41" spans="1:8" s="172" customFormat="1" ht="24" customHeight="1">
      <c r="A41" s="202">
        <v>20</v>
      </c>
      <c r="B41" s="203" t="s">
        <v>404</v>
      </c>
      <c r="C41" s="203" t="s">
        <v>449</v>
      </c>
      <c r="D41" s="203" t="s">
        <v>450</v>
      </c>
      <c r="E41" s="203" t="s">
        <v>293</v>
      </c>
      <c r="F41" s="204">
        <v>5</v>
      </c>
      <c r="G41" s="205">
        <v>0</v>
      </c>
      <c r="H41" s="197">
        <f t="shared" si="1"/>
        <v>0</v>
      </c>
    </row>
    <row r="42" spans="1:8" s="172" customFormat="1" ht="24" customHeight="1">
      <c r="A42" s="202">
        <v>21</v>
      </c>
      <c r="B42" s="203" t="s">
        <v>404</v>
      </c>
      <c r="C42" s="203" t="s">
        <v>451</v>
      </c>
      <c r="D42" s="203" t="s">
        <v>452</v>
      </c>
      <c r="E42" s="203" t="s">
        <v>293</v>
      </c>
      <c r="F42" s="204">
        <v>2</v>
      </c>
      <c r="G42" s="205">
        <v>0</v>
      </c>
      <c r="H42" s="197">
        <f t="shared" si="1"/>
        <v>0</v>
      </c>
    </row>
    <row r="43" spans="1:8" s="172" customFormat="1" ht="24" customHeight="1">
      <c r="A43" s="202">
        <v>22</v>
      </c>
      <c r="B43" s="203" t="s">
        <v>404</v>
      </c>
      <c r="C43" s="203" t="s">
        <v>453</v>
      </c>
      <c r="D43" s="203" t="s">
        <v>454</v>
      </c>
      <c r="E43" s="203" t="s">
        <v>293</v>
      </c>
      <c r="F43" s="204">
        <v>2</v>
      </c>
      <c r="G43" s="205">
        <v>0</v>
      </c>
      <c r="H43" s="197">
        <f t="shared" si="1"/>
        <v>0</v>
      </c>
    </row>
    <row r="44" spans="1:8" s="172" customFormat="1" ht="24" customHeight="1">
      <c r="A44" s="202">
        <v>23</v>
      </c>
      <c r="B44" s="203" t="s">
        <v>404</v>
      </c>
      <c r="C44" s="203" t="s">
        <v>455</v>
      </c>
      <c r="D44" s="203" t="s">
        <v>456</v>
      </c>
      <c r="E44" s="203" t="s">
        <v>293</v>
      </c>
      <c r="F44" s="204">
        <v>2</v>
      </c>
      <c r="G44" s="205">
        <v>0</v>
      </c>
      <c r="H44" s="197">
        <f t="shared" si="1"/>
        <v>0</v>
      </c>
    </row>
    <row r="45" spans="1:8" s="172" customFormat="1" ht="24" customHeight="1">
      <c r="A45" s="202">
        <v>24</v>
      </c>
      <c r="B45" s="203" t="s">
        <v>404</v>
      </c>
      <c r="C45" s="203" t="s">
        <v>457</v>
      </c>
      <c r="D45" s="203" t="s">
        <v>458</v>
      </c>
      <c r="E45" s="203" t="s">
        <v>293</v>
      </c>
      <c r="F45" s="204">
        <v>10</v>
      </c>
      <c r="G45" s="205">
        <v>0</v>
      </c>
      <c r="H45" s="197">
        <f t="shared" si="1"/>
        <v>0</v>
      </c>
    </row>
    <row r="46" spans="1:8" s="172" customFormat="1" ht="13.5" customHeight="1">
      <c r="A46" s="202">
        <v>25</v>
      </c>
      <c r="B46" s="203" t="s">
        <v>435</v>
      </c>
      <c r="C46" s="203" t="s">
        <v>459</v>
      </c>
      <c r="D46" s="203" t="s">
        <v>460</v>
      </c>
      <c r="E46" s="203" t="s">
        <v>293</v>
      </c>
      <c r="F46" s="204">
        <v>127</v>
      </c>
      <c r="G46" s="205">
        <v>0</v>
      </c>
      <c r="H46" s="197">
        <f t="shared" si="1"/>
        <v>0</v>
      </c>
    </row>
    <row r="47" spans="1:8" s="172" customFormat="1" ht="12" customHeight="1">
      <c r="A47" s="206"/>
      <c r="B47" s="207"/>
      <c r="C47" s="207"/>
      <c r="D47" s="207" t="s">
        <v>438</v>
      </c>
      <c r="E47" s="207"/>
      <c r="F47" s="208"/>
      <c r="G47" s="209"/>
      <c r="H47" s="209"/>
    </row>
    <row r="48" spans="1:8" s="172" customFormat="1" ht="13.5" customHeight="1">
      <c r="A48" s="198"/>
      <c r="B48" s="199"/>
      <c r="C48" s="199"/>
      <c r="D48" s="199" t="s">
        <v>461</v>
      </c>
      <c r="E48" s="199"/>
      <c r="F48" s="200">
        <v>127</v>
      </c>
      <c r="G48" s="201"/>
      <c r="H48" s="201"/>
    </row>
    <row r="49" spans="1:8" s="172" customFormat="1" ht="24" customHeight="1">
      <c r="A49" s="202">
        <v>26</v>
      </c>
      <c r="B49" s="203" t="s">
        <v>462</v>
      </c>
      <c r="C49" s="203" t="s">
        <v>463</v>
      </c>
      <c r="D49" s="203" t="s">
        <v>464</v>
      </c>
      <c r="E49" s="203" t="s">
        <v>465</v>
      </c>
      <c r="F49" s="204">
        <v>13.52</v>
      </c>
      <c r="G49" s="205">
        <v>0</v>
      </c>
      <c r="H49" s="197">
        <f>SUM(F49*G49)</f>
        <v>0</v>
      </c>
    </row>
    <row r="50" spans="1:8" s="172" customFormat="1" ht="24" customHeight="1">
      <c r="A50" s="198"/>
      <c r="B50" s="199"/>
      <c r="C50" s="199"/>
      <c r="D50" s="199" t="s">
        <v>466</v>
      </c>
      <c r="E50" s="199"/>
      <c r="F50" s="200">
        <v>13.52</v>
      </c>
      <c r="G50" s="201"/>
      <c r="H50" s="201"/>
    </row>
    <row r="51" spans="1:8" s="172" customFormat="1" ht="24" customHeight="1">
      <c r="A51" s="194">
        <v>27</v>
      </c>
      <c r="B51" s="195" t="s">
        <v>400</v>
      </c>
      <c r="C51" s="195" t="s">
        <v>467</v>
      </c>
      <c r="D51" s="195" t="s">
        <v>468</v>
      </c>
      <c r="E51" s="195" t="s">
        <v>293</v>
      </c>
      <c r="F51" s="196">
        <v>56</v>
      </c>
      <c r="G51" s="197">
        <v>0</v>
      </c>
      <c r="H51" s="197">
        <f>SUM(F51*G51)</f>
        <v>0</v>
      </c>
    </row>
    <row r="52" spans="1:8" s="172" customFormat="1" ht="13.5" customHeight="1">
      <c r="A52" s="198"/>
      <c r="B52" s="199"/>
      <c r="C52" s="199"/>
      <c r="D52" s="199" t="s">
        <v>469</v>
      </c>
      <c r="E52" s="199"/>
      <c r="F52" s="200">
        <v>56</v>
      </c>
      <c r="G52" s="201"/>
      <c r="H52" s="201"/>
    </row>
    <row r="53" spans="1:8" s="172" customFormat="1" ht="24" customHeight="1">
      <c r="A53" s="194">
        <v>28</v>
      </c>
      <c r="B53" s="195" t="s">
        <v>400</v>
      </c>
      <c r="C53" s="195" t="s">
        <v>470</v>
      </c>
      <c r="D53" s="195" t="s">
        <v>471</v>
      </c>
      <c r="E53" s="195" t="s">
        <v>283</v>
      </c>
      <c r="F53" s="196">
        <v>122.1</v>
      </c>
      <c r="G53" s="197">
        <v>0</v>
      </c>
      <c r="H53" s="197">
        <f>SUM(F53*G53)</f>
        <v>0</v>
      </c>
    </row>
    <row r="54" spans="1:8" s="172" customFormat="1" ht="13.5" customHeight="1">
      <c r="A54" s="198"/>
      <c r="B54" s="199"/>
      <c r="C54" s="199"/>
      <c r="D54" s="199" t="s">
        <v>472</v>
      </c>
      <c r="E54" s="199"/>
      <c r="F54" s="200">
        <v>122.1</v>
      </c>
      <c r="G54" s="201"/>
      <c r="H54" s="201"/>
    </row>
    <row r="55" spans="1:8" s="172" customFormat="1" ht="13.5" customHeight="1">
      <c r="A55" s="194">
        <v>29</v>
      </c>
      <c r="B55" s="195" t="s">
        <v>400</v>
      </c>
      <c r="C55" s="195" t="s">
        <v>473</v>
      </c>
      <c r="D55" s="195" t="s">
        <v>474</v>
      </c>
      <c r="E55" s="195" t="s">
        <v>283</v>
      </c>
      <c r="F55" s="196">
        <v>121.8</v>
      </c>
      <c r="G55" s="197">
        <v>0</v>
      </c>
      <c r="H55" s="197">
        <f>SUM(F55*G55)</f>
        <v>0</v>
      </c>
    </row>
    <row r="56" spans="1:8" s="172" customFormat="1" ht="28.5" customHeight="1">
      <c r="A56" s="190"/>
      <c r="B56" s="191"/>
      <c r="C56" s="191" t="s">
        <v>175</v>
      </c>
      <c r="D56" s="191" t="s">
        <v>475</v>
      </c>
      <c r="E56" s="191"/>
      <c r="F56" s="192"/>
      <c r="G56" s="193"/>
      <c r="H56" s="193">
        <f>SUM(H57:H66)</f>
        <v>0</v>
      </c>
    </row>
    <row r="57" spans="1:8" s="172" customFormat="1" ht="24" customHeight="1">
      <c r="A57" s="194">
        <v>30</v>
      </c>
      <c r="B57" s="195" t="s">
        <v>476</v>
      </c>
      <c r="C57" s="195" t="s">
        <v>477</v>
      </c>
      <c r="D57" s="195" t="s">
        <v>478</v>
      </c>
      <c r="E57" s="195" t="s">
        <v>479</v>
      </c>
      <c r="F57" s="196">
        <v>1</v>
      </c>
      <c r="G57" s="197">
        <v>0</v>
      </c>
      <c r="H57" s="197">
        <f>SUM(F57*G57)</f>
        <v>0</v>
      </c>
    </row>
    <row r="58" spans="1:8" s="172" customFormat="1" ht="13.5" customHeight="1">
      <c r="A58" s="194">
        <v>31</v>
      </c>
      <c r="B58" s="195" t="s">
        <v>480</v>
      </c>
      <c r="C58" s="195" t="s">
        <v>481</v>
      </c>
      <c r="D58" s="195" t="s">
        <v>482</v>
      </c>
      <c r="E58" s="195" t="s">
        <v>283</v>
      </c>
      <c r="F58" s="196">
        <v>112</v>
      </c>
      <c r="G58" s="197">
        <v>0</v>
      </c>
      <c r="H58" s="197">
        <f>SUM(F58*G58)</f>
        <v>0</v>
      </c>
    </row>
    <row r="59" spans="1:8" s="172" customFormat="1" ht="13.5" customHeight="1">
      <c r="A59" s="198"/>
      <c r="B59" s="199"/>
      <c r="C59" s="199"/>
      <c r="D59" s="199" t="s">
        <v>483</v>
      </c>
      <c r="E59" s="199"/>
      <c r="F59" s="200">
        <v>112</v>
      </c>
      <c r="G59" s="201"/>
      <c r="H59" s="201"/>
    </row>
    <row r="60" spans="1:8" s="172" customFormat="1" ht="24" customHeight="1">
      <c r="A60" s="194">
        <v>32</v>
      </c>
      <c r="B60" s="195" t="s">
        <v>480</v>
      </c>
      <c r="C60" s="195" t="s">
        <v>484</v>
      </c>
      <c r="D60" s="195" t="s">
        <v>485</v>
      </c>
      <c r="E60" s="195" t="s">
        <v>283</v>
      </c>
      <c r="F60" s="196">
        <v>245</v>
      </c>
      <c r="G60" s="197">
        <v>0</v>
      </c>
      <c r="H60" s="197">
        <f>SUM(F60*G60)</f>
        <v>0</v>
      </c>
    </row>
    <row r="61" spans="1:8" s="172" customFormat="1" ht="13.5" customHeight="1">
      <c r="A61" s="198"/>
      <c r="B61" s="199"/>
      <c r="C61" s="199"/>
      <c r="D61" s="199" t="s">
        <v>486</v>
      </c>
      <c r="E61" s="199"/>
      <c r="F61" s="200">
        <v>245</v>
      </c>
      <c r="G61" s="201"/>
      <c r="H61" s="201"/>
    </row>
    <row r="62" spans="1:8" s="172" customFormat="1" ht="24" customHeight="1">
      <c r="A62" s="194">
        <v>33</v>
      </c>
      <c r="B62" s="195" t="s">
        <v>480</v>
      </c>
      <c r="C62" s="195" t="s">
        <v>487</v>
      </c>
      <c r="D62" s="195" t="s">
        <v>488</v>
      </c>
      <c r="E62" s="195" t="s">
        <v>293</v>
      </c>
      <c r="F62" s="196">
        <v>59</v>
      </c>
      <c r="G62" s="197">
        <v>0</v>
      </c>
      <c r="H62" s="197">
        <f>SUM(F62*G62)</f>
        <v>0</v>
      </c>
    </row>
    <row r="63" spans="1:8" s="172" customFormat="1" ht="13.5" customHeight="1">
      <c r="A63" s="198"/>
      <c r="B63" s="199"/>
      <c r="C63" s="199"/>
      <c r="D63" s="199" t="s">
        <v>489</v>
      </c>
      <c r="E63" s="199"/>
      <c r="F63" s="200">
        <v>59</v>
      </c>
      <c r="G63" s="201"/>
      <c r="H63" s="201"/>
    </row>
    <row r="64" spans="1:8" s="172" customFormat="1" ht="24" customHeight="1">
      <c r="A64" s="194">
        <v>34</v>
      </c>
      <c r="B64" s="195" t="s">
        <v>480</v>
      </c>
      <c r="C64" s="195" t="s">
        <v>490</v>
      </c>
      <c r="D64" s="195" t="s">
        <v>491</v>
      </c>
      <c r="E64" s="195" t="s">
        <v>293</v>
      </c>
      <c r="F64" s="196">
        <v>15</v>
      </c>
      <c r="G64" s="197">
        <v>0</v>
      </c>
      <c r="H64" s="197">
        <f>SUM(F64*G64)</f>
        <v>0</v>
      </c>
    </row>
    <row r="65" spans="1:8" s="172" customFormat="1" ht="13.5" customHeight="1">
      <c r="A65" s="198"/>
      <c r="B65" s="199"/>
      <c r="C65" s="199"/>
      <c r="D65" s="199" t="s">
        <v>492</v>
      </c>
      <c r="E65" s="199"/>
      <c r="F65" s="200">
        <v>15</v>
      </c>
      <c r="G65" s="201"/>
      <c r="H65" s="201"/>
    </row>
    <row r="66" spans="1:8" s="172" customFormat="1" ht="24" customHeight="1">
      <c r="A66" s="194">
        <v>35</v>
      </c>
      <c r="B66" s="195" t="s">
        <v>480</v>
      </c>
      <c r="C66" s="195" t="s">
        <v>493</v>
      </c>
      <c r="D66" s="195" t="s">
        <v>494</v>
      </c>
      <c r="E66" s="195" t="s">
        <v>162</v>
      </c>
      <c r="F66" s="196">
        <v>5.1970000000000001</v>
      </c>
      <c r="G66" s="197">
        <v>0</v>
      </c>
      <c r="H66" s="197">
        <f>SUM(F66*G66)</f>
        <v>0</v>
      </c>
    </row>
    <row r="67" spans="1:8" s="172" customFormat="1" ht="28.5" customHeight="1">
      <c r="A67" s="190"/>
      <c r="B67" s="191"/>
      <c r="C67" s="191" t="s">
        <v>495</v>
      </c>
      <c r="D67" s="191" t="s">
        <v>496</v>
      </c>
      <c r="E67" s="191"/>
      <c r="F67" s="192"/>
      <c r="G67" s="193"/>
      <c r="H67" s="193">
        <f>SUM(H68:H72)</f>
        <v>0</v>
      </c>
    </row>
    <row r="68" spans="1:8" s="172" customFormat="1" ht="24" customHeight="1">
      <c r="A68" s="194">
        <v>36</v>
      </c>
      <c r="B68" s="195" t="s">
        <v>497</v>
      </c>
      <c r="C68" s="195" t="s">
        <v>498</v>
      </c>
      <c r="D68" s="195" t="s">
        <v>499</v>
      </c>
      <c r="E68" s="195" t="s">
        <v>162</v>
      </c>
      <c r="F68" s="196">
        <v>7.6999999999999999E-2</v>
      </c>
      <c r="G68" s="197">
        <v>0</v>
      </c>
      <c r="H68" s="197">
        <f>SUM(F68*G68)</f>
        <v>0</v>
      </c>
    </row>
    <row r="69" spans="1:8" s="172" customFormat="1" ht="13.5" customHeight="1">
      <c r="A69" s="198"/>
      <c r="B69" s="199"/>
      <c r="C69" s="199"/>
      <c r="D69" s="199" t="s">
        <v>500</v>
      </c>
      <c r="E69" s="199"/>
      <c r="F69" s="200">
        <v>7.6999999999999999E-2</v>
      </c>
      <c r="G69" s="201"/>
      <c r="H69" s="201"/>
    </row>
    <row r="70" spans="1:8" s="172" customFormat="1" ht="13.5" customHeight="1">
      <c r="A70" s="194">
        <v>37</v>
      </c>
      <c r="B70" s="195" t="s">
        <v>501</v>
      </c>
      <c r="C70" s="195" t="s">
        <v>502</v>
      </c>
      <c r="D70" s="195" t="s">
        <v>503</v>
      </c>
      <c r="E70" s="195" t="s">
        <v>162</v>
      </c>
      <c r="F70" s="196">
        <v>0.38500000000000001</v>
      </c>
      <c r="G70" s="197">
        <v>0</v>
      </c>
      <c r="H70" s="197">
        <f>SUM(F70*G70)</f>
        <v>0</v>
      </c>
    </row>
    <row r="71" spans="1:8" s="172" customFormat="1" ht="13.5" customHeight="1">
      <c r="A71" s="198"/>
      <c r="B71" s="199"/>
      <c r="C71" s="199"/>
      <c r="D71" s="199" t="s">
        <v>504</v>
      </c>
      <c r="E71" s="199"/>
      <c r="F71" s="200">
        <v>0.38500000000000001</v>
      </c>
      <c r="G71" s="201"/>
      <c r="H71" s="201"/>
    </row>
    <row r="72" spans="1:8" s="172" customFormat="1" ht="24" customHeight="1">
      <c r="A72" s="194">
        <v>38</v>
      </c>
      <c r="B72" s="195" t="s">
        <v>400</v>
      </c>
      <c r="C72" s="195" t="s">
        <v>505</v>
      </c>
      <c r="D72" s="195" t="s">
        <v>506</v>
      </c>
      <c r="E72" s="195" t="s">
        <v>162</v>
      </c>
      <c r="F72" s="196">
        <v>9.6000000000000002E-2</v>
      </c>
      <c r="G72" s="197">
        <v>0</v>
      </c>
      <c r="H72" s="197">
        <f>SUM(F72*G72)</f>
        <v>0</v>
      </c>
    </row>
    <row r="73" spans="1:8" s="172" customFormat="1" ht="30.75" customHeight="1">
      <c r="A73" s="186"/>
      <c r="B73" s="187"/>
      <c r="C73" s="187" t="s">
        <v>507</v>
      </c>
      <c r="D73" s="187" t="s">
        <v>508</v>
      </c>
      <c r="E73" s="187"/>
      <c r="F73" s="188"/>
      <c r="G73" s="189"/>
      <c r="H73" s="189">
        <f>SUM(H74)</f>
        <v>0</v>
      </c>
    </row>
    <row r="74" spans="1:8" s="172" customFormat="1" ht="28.5" customHeight="1">
      <c r="A74" s="190"/>
      <c r="B74" s="191"/>
      <c r="C74" s="191" t="s">
        <v>509</v>
      </c>
      <c r="D74" s="191" t="s">
        <v>510</v>
      </c>
      <c r="E74" s="191"/>
      <c r="F74" s="192"/>
      <c r="G74" s="193"/>
      <c r="H74" s="193">
        <f>SUM(H75:H125)</f>
        <v>0</v>
      </c>
    </row>
    <row r="75" spans="1:8" s="172" customFormat="1" ht="24" customHeight="1">
      <c r="A75" s="194">
        <v>39</v>
      </c>
      <c r="B75" s="195" t="s">
        <v>480</v>
      </c>
      <c r="C75" s="195" t="s">
        <v>511</v>
      </c>
      <c r="D75" s="195" t="s">
        <v>512</v>
      </c>
      <c r="E75" s="195" t="s">
        <v>293</v>
      </c>
      <c r="F75" s="196">
        <v>5</v>
      </c>
      <c r="G75" s="197">
        <v>0</v>
      </c>
      <c r="H75" s="197">
        <f>SUM(F75*G75)</f>
        <v>0</v>
      </c>
    </row>
    <row r="76" spans="1:8" s="172" customFormat="1" ht="13.5" customHeight="1">
      <c r="A76" s="198"/>
      <c r="B76" s="199"/>
      <c r="C76" s="199"/>
      <c r="D76" s="199" t="s">
        <v>513</v>
      </c>
      <c r="E76" s="199"/>
      <c r="F76" s="200">
        <v>5</v>
      </c>
      <c r="G76" s="201"/>
      <c r="H76" s="201"/>
    </row>
    <row r="77" spans="1:8" s="172" customFormat="1" ht="24" customHeight="1">
      <c r="A77" s="194">
        <v>40</v>
      </c>
      <c r="B77" s="195" t="s">
        <v>480</v>
      </c>
      <c r="C77" s="195" t="s">
        <v>514</v>
      </c>
      <c r="D77" s="195" t="s">
        <v>515</v>
      </c>
      <c r="E77" s="195" t="s">
        <v>293</v>
      </c>
      <c r="F77" s="196">
        <v>5</v>
      </c>
      <c r="G77" s="197">
        <v>0</v>
      </c>
      <c r="H77" s="197">
        <f>SUM(F77*G77)</f>
        <v>0</v>
      </c>
    </row>
    <row r="78" spans="1:8" s="172" customFormat="1" ht="13.5" customHeight="1">
      <c r="A78" s="198"/>
      <c r="B78" s="199"/>
      <c r="C78" s="199"/>
      <c r="D78" s="199" t="s">
        <v>513</v>
      </c>
      <c r="E78" s="199"/>
      <c r="F78" s="200">
        <v>5</v>
      </c>
      <c r="G78" s="201"/>
      <c r="H78" s="201"/>
    </row>
    <row r="79" spans="1:8" s="172" customFormat="1" ht="13.5" customHeight="1">
      <c r="A79" s="194">
        <v>41</v>
      </c>
      <c r="B79" s="195" t="s">
        <v>480</v>
      </c>
      <c r="C79" s="195" t="s">
        <v>516</v>
      </c>
      <c r="D79" s="195" t="s">
        <v>517</v>
      </c>
      <c r="E79" s="195" t="s">
        <v>293</v>
      </c>
      <c r="F79" s="196">
        <v>5</v>
      </c>
      <c r="G79" s="197">
        <v>0</v>
      </c>
      <c r="H79" s="197">
        <f>SUM(F79*G79)</f>
        <v>0</v>
      </c>
    </row>
    <row r="80" spans="1:8" s="172" customFormat="1" ht="13.5" customHeight="1">
      <c r="A80" s="198"/>
      <c r="B80" s="199"/>
      <c r="C80" s="199"/>
      <c r="D80" s="199" t="s">
        <v>513</v>
      </c>
      <c r="E80" s="199"/>
      <c r="F80" s="200">
        <v>5</v>
      </c>
      <c r="G80" s="201"/>
      <c r="H80" s="201"/>
    </row>
    <row r="81" spans="1:8" s="172" customFormat="1" ht="24" customHeight="1">
      <c r="A81" s="194">
        <v>42</v>
      </c>
      <c r="B81" s="195" t="s">
        <v>480</v>
      </c>
      <c r="C81" s="195" t="s">
        <v>518</v>
      </c>
      <c r="D81" s="195" t="s">
        <v>519</v>
      </c>
      <c r="E81" s="195" t="s">
        <v>283</v>
      </c>
      <c r="F81" s="196">
        <v>45</v>
      </c>
      <c r="G81" s="197">
        <v>0</v>
      </c>
      <c r="H81" s="197">
        <f>SUM(F81*G81)</f>
        <v>0</v>
      </c>
    </row>
    <row r="82" spans="1:8" s="172" customFormat="1" ht="13.5" customHeight="1">
      <c r="A82" s="198"/>
      <c r="B82" s="199"/>
      <c r="C82" s="199"/>
      <c r="D82" s="199" t="s">
        <v>520</v>
      </c>
      <c r="E82" s="199"/>
      <c r="F82" s="200">
        <v>45</v>
      </c>
      <c r="G82" s="201"/>
      <c r="H82" s="201"/>
    </row>
    <row r="83" spans="1:8" s="172" customFormat="1" ht="13.5" customHeight="1">
      <c r="A83" s="194">
        <v>43</v>
      </c>
      <c r="B83" s="195" t="s">
        <v>480</v>
      </c>
      <c r="C83" s="195" t="s">
        <v>521</v>
      </c>
      <c r="D83" s="195" t="s">
        <v>522</v>
      </c>
      <c r="E83" s="195" t="s">
        <v>293</v>
      </c>
      <c r="F83" s="196">
        <v>25</v>
      </c>
      <c r="G83" s="197">
        <v>0</v>
      </c>
      <c r="H83" s="197">
        <f>SUM(F83*G83)</f>
        <v>0</v>
      </c>
    </row>
    <row r="84" spans="1:8" s="172" customFormat="1" ht="13.5" customHeight="1">
      <c r="A84" s="198"/>
      <c r="B84" s="199"/>
      <c r="C84" s="199"/>
      <c r="D84" s="199" t="s">
        <v>523</v>
      </c>
      <c r="E84" s="199"/>
      <c r="F84" s="200">
        <v>25</v>
      </c>
      <c r="G84" s="201"/>
      <c r="H84" s="201"/>
    </row>
    <row r="85" spans="1:8" s="172" customFormat="1" ht="24" customHeight="1">
      <c r="A85" s="194">
        <v>44</v>
      </c>
      <c r="B85" s="195" t="s">
        <v>480</v>
      </c>
      <c r="C85" s="195" t="s">
        <v>524</v>
      </c>
      <c r="D85" s="195" t="s">
        <v>525</v>
      </c>
      <c r="E85" s="195" t="s">
        <v>293</v>
      </c>
      <c r="F85" s="196">
        <v>25</v>
      </c>
      <c r="G85" s="197">
        <v>0</v>
      </c>
      <c r="H85" s="197">
        <f>SUM(F85*G85)</f>
        <v>0</v>
      </c>
    </row>
    <row r="86" spans="1:8" s="172" customFormat="1" ht="13.5" customHeight="1">
      <c r="A86" s="198"/>
      <c r="B86" s="199"/>
      <c r="C86" s="199"/>
      <c r="D86" s="199" t="s">
        <v>523</v>
      </c>
      <c r="E86" s="199"/>
      <c r="F86" s="200">
        <v>25</v>
      </c>
      <c r="G86" s="201"/>
      <c r="H86" s="201"/>
    </row>
    <row r="87" spans="1:8" s="172" customFormat="1" ht="24" customHeight="1">
      <c r="A87" s="194">
        <v>45</v>
      </c>
      <c r="B87" s="195" t="s">
        <v>480</v>
      </c>
      <c r="C87" s="195" t="s">
        <v>526</v>
      </c>
      <c r="D87" s="195" t="s">
        <v>527</v>
      </c>
      <c r="E87" s="195" t="s">
        <v>283</v>
      </c>
      <c r="F87" s="196">
        <v>120</v>
      </c>
      <c r="G87" s="197">
        <v>0</v>
      </c>
      <c r="H87" s="197">
        <f>SUM(F87*G87)</f>
        <v>0</v>
      </c>
    </row>
    <row r="88" spans="1:8" s="172" customFormat="1" ht="13.5" customHeight="1">
      <c r="A88" s="198"/>
      <c r="B88" s="199"/>
      <c r="C88" s="199"/>
      <c r="D88" s="199" t="s">
        <v>528</v>
      </c>
      <c r="E88" s="199"/>
      <c r="F88" s="200">
        <v>120</v>
      </c>
      <c r="G88" s="201"/>
      <c r="H88" s="201"/>
    </row>
    <row r="89" spans="1:8" s="172" customFormat="1" ht="13.5" customHeight="1">
      <c r="A89" s="202">
        <v>46</v>
      </c>
      <c r="B89" s="203" t="s">
        <v>529</v>
      </c>
      <c r="C89" s="203" t="s">
        <v>530</v>
      </c>
      <c r="D89" s="203" t="s">
        <v>531</v>
      </c>
      <c r="E89" s="203" t="s">
        <v>283</v>
      </c>
      <c r="F89" s="204">
        <v>123.6</v>
      </c>
      <c r="G89" s="205">
        <v>0</v>
      </c>
      <c r="H89" s="197">
        <f>SUM(F89*G89)</f>
        <v>0</v>
      </c>
    </row>
    <row r="90" spans="1:8" s="172" customFormat="1" ht="13.5" customHeight="1">
      <c r="A90" s="198"/>
      <c r="B90" s="199"/>
      <c r="C90" s="199"/>
      <c r="D90" s="199" t="s">
        <v>532</v>
      </c>
      <c r="E90" s="199"/>
      <c r="F90" s="200">
        <v>123.6</v>
      </c>
      <c r="G90" s="201"/>
      <c r="H90" s="201"/>
    </row>
    <row r="91" spans="1:8" s="172" customFormat="1" ht="24" customHeight="1">
      <c r="A91" s="194">
        <v>47</v>
      </c>
      <c r="B91" s="195" t="s">
        <v>476</v>
      </c>
      <c r="C91" s="195" t="s">
        <v>533</v>
      </c>
      <c r="D91" s="195" t="s">
        <v>534</v>
      </c>
      <c r="E91" s="195" t="s">
        <v>293</v>
      </c>
      <c r="F91" s="196">
        <v>66</v>
      </c>
      <c r="G91" s="197">
        <v>0</v>
      </c>
      <c r="H91" s="197">
        <f>SUM(F91*G91)</f>
        <v>0</v>
      </c>
    </row>
    <row r="92" spans="1:8" s="172" customFormat="1" ht="13.5" customHeight="1">
      <c r="A92" s="198"/>
      <c r="B92" s="199"/>
      <c r="C92" s="199"/>
      <c r="D92" s="199" t="s">
        <v>535</v>
      </c>
      <c r="E92" s="199"/>
      <c r="F92" s="200">
        <v>66</v>
      </c>
      <c r="G92" s="201"/>
      <c r="H92" s="201"/>
    </row>
    <row r="93" spans="1:8" s="172" customFormat="1" ht="24" customHeight="1">
      <c r="A93" s="194">
        <v>48</v>
      </c>
      <c r="B93" s="195" t="s">
        <v>480</v>
      </c>
      <c r="C93" s="195" t="s">
        <v>536</v>
      </c>
      <c r="D93" s="195" t="s">
        <v>537</v>
      </c>
      <c r="E93" s="195" t="s">
        <v>283</v>
      </c>
      <c r="F93" s="196">
        <v>80</v>
      </c>
      <c r="G93" s="197">
        <v>0</v>
      </c>
      <c r="H93" s="197">
        <f>SUM(F93*G93)</f>
        <v>0</v>
      </c>
    </row>
    <row r="94" spans="1:8" s="172" customFormat="1" ht="13.5" customHeight="1">
      <c r="A94" s="198"/>
      <c r="B94" s="199"/>
      <c r="C94" s="199"/>
      <c r="D94" s="199" t="s">
        <v>538</v>
      </c>
      <c r="E94" s="199"/>
      <c r="F94" s="200">
        <v>80</v>
      </c>
      <c r="G94" s="201"/>
      <c r="H94" s="201"/>
    </row>
    <row r="95" spans="1:8" s="172" customFormat="1" ht="13.5" customHeight="1">
      <c r="A95" s="202">
        <v>49</v>
      </c>
      <c r="B95" s="203" t="s">
        <v>529</v>
      </c>
      <c r="C95" s="203" t="s">
        <v>539</v>
      </c>
      <c r="D95" s="203" t="s">
        <v>540</v>
      </c>
      <c r="E95" s="203" t="s">
        <v>283</v>
      </c>
      <c r="F95" s="204">
        <v>82.4</v>
      </c>
      <c r="G95" s="205">
        <v>0</v>
      </c>
      <c r="H95" s="197">
        <f>SUM(F95*G95)</f>
        <v>0</v>
      </c>
    </row>
    <row r="96" spans="1:8" s="172" customFormat="1" ht="13.5" customHeight="1">
      <c r="A96" s="198"/>
      <c r="B96" s="199"/>
      <c r="C96" s="199"/>
      <c r="D96" s="199" t="s">
        <v>541</v>
      </c>
      <c r="E96" s="199"/>
      <c r="F96" s="200">
        <v>82.4</v>
      </c>
      <c r="G96" s="201"/>
      <c r="H96" s="201"/>
    </row>
    <row r="97" spans="1:8" s="172" customFormat="1" ht="24" customHeight="1">
      <c r="A97" s="194">
        <v>50</v>
      </c>
      <c r="B97" s="195" t="s">
        <v>476</v>
      </c>
      <c r="C97" s="195" t="s">
        <v>542</v>
      </c>
      <c r="D97" s="195" t="s">
        <v>543</v>
      </c>
      <c r="E97" s="195" t="s">
        <v>293</v>
      </c>
      <c r="F97" s="196">
        <v>44</v>
      </c>
      <c r="G97" s="197">
        <v>0</v>
      </c>
      <c r="H97" s="197">
        <f>SUM(F97*G97)</f>
        <v>0</v>
      </c>
    </row>
    <row r="98" spans="1:8" s="172" customFormat="1" ht="13.5" customHeight="1">
      <c r="A98" s="198"/>
      <c r="B98" s="199"/>
      <c r="C98" s="199"/>
      <c r="D98" s="199" t="s">
        <v>544</v>
      </c>
      <c r="E98" s="199"/>
      <c r="F98" s="200">
        <v>44</v>
      </c>
      <c r="G98" s="201"/>
      <c r="H98" s="201"/>
    </row>
    <row r="99" spans="1:8" s="172" customFormat="1" ht="13.5" customHeight="1">
      <c r="A99" s="202">
        <v>51</v>
      </c>
      <c r="B99" s="203" t="s">
        <v>529</v>
      </c>
      <c r="C99" s="203" t="s">
        <v>545</v>
      </c>
      <c r="D99" s="203" t="s">
        <v>546</v>
      </c>
      <c r="E99" s="203" t="s">
        <v>293</v>
      </c>
      <c r="F99" s="204">
        <v>40</v>
      </c>
      <c r="G99" s="205">
        <v>0</v>
      </c>
      <c r="H99" s="197">
        <f>SUM(F99*G99)</f>
        <v>0</v>
      </c>
    </row>
    <row r="100" spans="1:8" s="172" customFormat="1" ht="13.5" customHeight="1">
      <c r="A100" s="198"/>
      <c r="B100" s="199"/>
      <c r="C100" s="199"/>
      <c r="D100" s="199" t="s">
        <v>547</v>
      </c>
      <c r="E100" s="199"/>
      <c r="F100" s="200">
        <v>40</v>
      </c>
      <c r="G100" s="201"/>
      <c r="H100" s="201"/>
    </row>
    <row r="101" spans="1:8" s="172" customFormat="1" ht="13.5" customHeight="1">
      <c r="A101" s="202">
        <v>52</v>
      </c>
      <c r="B101" s="203" t="s">
        <v>548</v>
      </c>
      <c r="C101" s="203" t="s">
        <v>549</v>
      </c>
      <c r="D101" s="203" t="s">
        <v>550</v>
      </c>
      <c r="E101" s="203" t="s">
        <v>293</v>
      </c>
      <c r="F101" s="204">
        <v>122.5</v>
      </c>
      <c r="G101" s="205">
        <v>0</v>
      </c>
      <c r="H101" s="197">
        <f>SUM(F101*G101)</f>
        <v>0</v>
      </c>
    </row>
    <row r="102" spans="1:8" s="172" customFormat="1" ht="21" customHeight="1">
      <c r="A102" s="206"/>
      <c r="B102" s="207"/>
      <c r="C102" s="207"/>
      <c r="D102" s="207" t="s">
        <v>551</v>
      </c>
      <c r="E102" s="207"/>
      <c r="F102" s="208"/>
      <c r="G102" s="209"/>
      <c r="H102" s="209"/>
    </row>
    <row r="103" spans="1:8" s="172" customFormat="1" ht="13.5" customHeight="1">
      <c r="A103" s="198"/>
      <c r="B103" s="199"/>
      <c r="C103" s="199"/>
      <c r="D103" s="199" t="s">
        <v>552</v>
      </c>
      <c r="E103" s="199"/>
      <c r="F103" s="200">
        <v>122.5</v>
      </c>
      <c r="G103" s="201"/>
      <c r="H103" s="201"/>
    </row>
    <row r="104" spans="1:8" s="172" customFormat="1" ht="24" customHeight="1">
      <c r="A104" s="194">
        <v>53</v>
      </c>
      <c r="B104" s="195" t="s">
        <v>480</v>
      </c>
      <c r="C104" s="195" t="s">
        <v>553</v>
      </c>
      <c r="D104" s="195" t="s">
        <v>554</v>
      </c>
      <c r="E104" s="195" t="s">
        <v>283</v>
      </c>
      <c r="F104" s="196">
        <v>80</v>
      </c>
      <c r="G104" s="197">
        <v>0</v>
      </c>
      <c r="H104" s="197">
        <f>SUM(F104*G104)</f>
        <v>0</v>
      </c>
    </row>
    <row r="105" spans="1:8" s="172" customFormat="1" ht="13.5" customHeight="1">
      <c r="A105" s="198"/>
      <c r="B105" s="199"/>
      <c r="C105" s="199"/>
      <c r="D105" s="199" t="s">
        <v>555</v>
      </c>
      <c r="E105" s="199"/>
      <c r="F105" s="200">
        <v>80</v>
      </c>
      <c r="G105" s="201"/>
      <c r="H105" s="201"/>
    </row>
    <row r="106" spans="1:8" s="172" customFormat="1" ht="24" customHeight="1">
      <c r="A106" s="194">
        <v>54</v>
      </c>
      <c r="B106" s="195" t="s">
        <v>480</v>
      </c>
      <c r="C106" s="195" t="s">
        <v>556</v>
      </c>
      <c r="D106" s="195" t="s">
        <v>557</v>
      </c>
      <c r="E106" s="195" t="s">
        <v>283</v>
      </c>
      <c r="F106" s="196">
        <v>95</v>
      </c>
      <c r="G106" s="197">
        <v>0</v>
      </c>
      <c r="H106" s="197">
        <f>SUM(F106*G106)</f>
        <v>0</v>
      </c>
    </row>
    <row r="107" spans="1:8" s="172" customFormat="1" ht="13.5" customHeight="1">
      <c r="A107" s="198"/>
      <c r="B107" s="199"/>
      <c r="C107" s="199"/>
      <c r="D107" s="199" t="s">
        <v>558</v>
      </c>
      <c r="E107" s="199"/>
      <c r="F107" s="200">
        <v>95</v>
      </c>
      <c r="G107" s="201"/>
      <c r="H107" s="201"/>
    </row>
    <row r="108" spans="1:8" s="172" customFormat="1" ht="24" customHeight="1">
      <c r="A108" s="194">
        <v>55</v>
      </c>
      <c r="B108" s="195" t="s">
        <v>480</v>
      </c>
      <c r="C108" s="195" t="s">
        <v>559</v>
      </c>
      <c r="D108" s="195" t="s">
        <v>560</v>
      </c>
      <c r="E108" s="195" t="s">
        <v>283</v>
      </c>
      <c r="F108" s="196">
        <v>20</v>
      </c>
      <c r="G108" s="197">
        <v>0</v>
      </c>
      <c r="H108" s="197">
        <f>SUM(F108*G108)</f>
        <v>0</v>
      </c>
    </row>
    <row r="109" spans="1:8" s="172" customFormat="1" ht="13.5" customHeight="1">
      <c r="A109" s="198"/>
      <c r="B109" s="199"/>
      <c r="C109" s="199"/>
      <c r="D109" s="199" t="s">
        <v>561</v>
      </c>
      <c r="E109" s="199"/>
      <c r="F109" s="200">
        <v>20</v>
      </c>
      <c r="G109" s="201"/>
      <c r="H109" s="201"/>
    </row>
    <row r="110" spans="1:8" s="172" customFormat="1" ht="24" customHeight="1">
      <c r="A110" s="194">
        <v>56</v>
      </c>
      <c r="B110" s="195" t="s">
        <v>480</v>
      </c>
      <c r="C110" s="195" t="s">
        <v>562</v>
      </c>
      <c r="D110" s="195" t="s">
        <v>563</v>
      </c>
      <c r="E110" s="195" t="s">
        <v>283</v>
      </c>
      <c r="F110" s="196">
        <v>92</v>
      </c>
      <c r="G110" s="197">
        <v>0</v>
      </c>
      <c r="H110" s="197">
        <f>SUM(F110*G110)</f>
        <v>0</v>
      </c>
    </row>
    <row r="111" spans="1:8" s="172" customFormat="1" ht="13.5" customHeight="1">
      <c r="A111" s="198"/>
      <c r="B111" s="199"/>
      <c r="C111" s="199"/>
      <c r="D111" s="199" t="s">
        <v>564</v>
      </c>
      <c r="E111" s="199"/>
      <c r="F111" s="200">
        <v>92</v>
      </c>
      <c r="G111" s="201"/>
      <c r="H111" s="201"/>
    </row>
    <row r="112" spans="1:8" s="172" customFormat="1" ht="24" customHeight="1">
      <c r="A112" s="194">
        <v>57</v>
      </c>
      <c r="B112" s="195" t="s">
        <v>480</v>
      </c>
      <c r="C112" s="195" t="s">
        <v>565</v>
      </c>
      <c r="D112" s="195" t="s">
        <v>566</v>
      </c>
      <c r="E112" s="195" t="s">
        <v>283</v>
      </c>
      <c r="F112" s="196">
        <v>40</v>
      </c>
      <c r="G112" s="197">
        <v>0</v>
      </c>
      <c r="H112" s="197">
        <f>SUM(F112*G112)</f>
        <v>0</v>
      </c>
    </row>
    <row r="113" spans="1:8" s="172" customFormat="1" ht="13.5" customHeight="1">
      <c r="A113" s="198"/>
      <c r="B113" s="199"/>
      <c r="C113" s="199"/>
      <c r="D113" s="199" t="s">
        <v>567</v>
      </c>
      <c r="E113" s="199"/>
      <c r="F113" s="200">
        <v>40</v>
      </c>
      <c r="G113" s="201"/>
      <c r="H113" s="201"/>
    </row>
    <row r="114" spans="1:8" s="172" customFormat="1" ht="24" customHeight="1">
      <c r="A114" s="194">
        <v>58</v>
      </c>
      <c r="B114" s="195" t="s">
        <v>480</v>
      </c>
      <c r="C114" s="195" t="s">
        <v>568</v>
      </c>
      <c r="D114" s="195" t="s">
        <v>569</v>
      </c>
      <c r="E114" s="195" t="s">
        <v>283</v>
      </c>
      <c r="F114" s="196">
        <v>30</v>
      </c>
      <c r="G114" s="197">
        <v>0</v>
      </c>
      <c r="H114" s="197">
        <f>SUM(F114*G114)</f>
        <v>0</v>
      </c>
    </row>
    <row r="115" spans="1:8" s="172" customFormat="1" ht="13.5" customHeight="1">
      <c r="A115" s="198"/>
      <c r="B115" s="199"/>
      <c r="C115" s="199"/>
      <c r="D115" s="199" t="s">
        <v>570</v>
      </c>
      <c r="E115" s="199"/>
      <c r="F115" s="200">
        <v>30</v>
      </c>
      <c r="G115" s="201"/>
      <c r="H115" s="201"/>
    </row>
    <row r="116" spans="1:8" s="172" customFormat="1" ht="24" customHeight="1">
      <c r="A116" s="194">
        <v>59</v>
      </c>
      <c r="B116" s="195" t="s">
        <v>480</v>
      </c>
      <c r="C116" s="195" t="s">
        <v>571</v>
      </c>
      <c r="D116" s="195" t="s">
        <v>572</v>
      </c>
      <c r="E116" s="195" t="s">
        <v>293</v>
      </c>
      <c r="F116" s="196">
        <v>10</v>
      </c>
      <c r="G116" s="197">
        <v>0</v>
      </c>
      <c r="H116" s="197">
        <f>SUM(F116*G116)</f>
        <v>0</v>
      </c>
    </row>
    <row r="117" spans="1:8" s="172" customFormat="1" ht="13.5" customHeight="1">
      <c r="A117" s="198"/>
      <c r="B117" s="199"/>
      <c r="C117" s="199"/>
      <c r="D117" s="199" t="s">
        <v>573</v>
      </c>
      <c r="E117" s="199"/>
      <c r="F117" s="200">
        <v>10</v>
      </c>
      <c r="G117" s="201"/>
      <c r="H117" s="201"/>
    </row>
    <row r="118" spans="1:8" s="172" customFormat="1" ht="24" customHeight="1">
      <c r="A118" s="194">
        <v>60</v>
      </c>
      <c r="B118" s="195" t="s">
        <v>480</v>
      </c>
      <c r="C118" s="195" t="s">
        <v>574</v>
      </c>
      <c r="D118" s="195" t="s">
        <v>575</v>
      </c>
      <c r="E118" s="195" t="s">
        <v>293</v>
      </c>
      <c r="F118" s="196">
        <v>10</v>
      </c>
      <c r="G118" s="197">
        <v>0</v>
      </c>
      <c r="H118" s="197">
        <f>SUM(F118*G118)</f>
        <v>0</v>
      </c>
    </row>
    <row r="119" spans="1:8" s="172" customFormat="1" ht="13.5" customHeight="1">
      <c r="A119" s="198"/>
      <c r="B119" s="199"/>
      <c r="C119" s="199"/>
      <c r="D119" s="199" t="s">
        <v>576</v>
      </c>
      <c r="E119" s="199"/>
      <c r="F119" s="200">
        <v>10</v>
      </c>
      <c r="G119" s="201"/>
      <c r="H119" s="201"/>
    </row>
    <row r="120" spans="1:8" s="172" customFormat="1" ht="24" customHeight="1">
      <c r="A120" s="194">
        <v>61</v>
      </c>
      <c r="B120" s="195" t="s">
        <v>480</v>
      </c>
      <c r="C120" s="195" t="s">
        <v>577</v>
      </c>
      <c r="D120" s="195" t="s">
        <v>578</v>
      </c>
      <c r="E120" s="195" t="s">
        <v>293</v>
      </c>
      <c r="F120" s="196">
        <v>5</v>
      </c>
      <c r="G120" s="197">
        <v>0</v>
      </c>
      <c r="H120" s="197">
        <f>SUM(F120*G120)</f>
        <v>0</v>
      </c>
    </row>
    <row r="121" spans="1:8" s="172" customFormat="1" ht="13.5" customHeight="1">
      <c r="A121" s="198"/>
      <c r="B121" s="199"/>
      <c r="C121" s="199"/>
      <c r="D121" s="199" t="s">
        <v>579</v>
      </c>
      <c r="E121" s="199"/>
      <c r="F121" s="200">
        <v>5</v>
      </c>
      <c r="G121" s="201"/>
      <c r="H121" s="201"/>
    </row>
    <row r="122" spans="1:8" s="172" customFormat="1" ht="24" customHeight="1">
      <c r="A122" s="194">
        <v>62</v>
      </c>
      <c r="B122" s="195" t="s">
        <v>480</v>
      </c>
      <c r="C122" s="195" t="s">
        <v>580</v>
      </c>
      <c r="D122" s="195" t="s">
        <v>581</v>
      </c>
      <c r="E122" s="195" t="s">
        <v>283</v>
      </c>
      <c r="F122" s="196">
        <v>245</v>
      </c>
      <c r="G122" s="197">
        <v>0</v>
      </c>
      <c r="H122" s="197">
        <f>SUM(F122*G122)</f>
        <v>0</v>
      </c>
    </row>
    <row r="123" spans="1:8" s="172" customFormat="1" ht="13.5" customHeight="1">
      <c r="A123" s="198"/>
      <c r="B123" s="199"/>
      <c r="C123" s="199"/>
      <c r="D123" s="199" t="s">
        <v>582</v>
      </c>
      <c r="E123" s="199"/>
      <c r="F123" s="200">
        <v>245</v>
      </c>
      <c r="G123" s="201"/>
      <c r="H123" s="201"/>
    </row>
    <row r="124" spans="1:8" s="172" customFormat="1" ht="13.5" customHeight="1">
      <c r="A124" s="194">
        <v>63</v>
      </c>
      <c r="B124" s="195" t="s">
        <v>480</v>
      </c>
      <c r="C124" s="195" t="s">
        <v>583</v>
      </c>
      <c r="D124" s="195" t="s">
        <v>584</v>
      </c>
      <c r="E124" s="195" t="s">
        <v>283</v>
      </c>
      <c r="F124" s="196">
        <v>245</v>
      </c>
      <c r="G124" s="197">
        <v>0</v>
      </c>
      <c r="H124" s="197">
        <f>SUM(F124*G124)</f>
        <v>0</v>
      </c>
    </row>
    <row r="125" spans="1:8" s="172" customFormat="1" ht="13.5" customHeight="1">
      <c r="A125" s="194">
        <v>64</v>
      </c>
      <c r="B125" s="195" t="s">
        <v>480</v>
      </c>
      <c r="C125" s="195" t="s">
        <v>585</v>
      </c>
      <c r="D125" s="195" t="s">
        <v>586</v>
      </c>
      <c r="E125" s="195" t="s">
        <v>162</v>
      </c>
      <c r="F125" s="196">
        <v>1.395</v>
      </c>
      <c r="G125" s="197">
        <v>0</v>
      </c>
      <c r="H125" s="197">
        <f>SUM(F125*G125)</f>
        <v>0</v>
      </c>
    </row>
    <row r="126" spans="1:8" s="172" customFormat="1" ht="30.75" customHeight="1">
      <c r="A126" s="210"/>
      <c r="B126" s="211"/>
      <c r="C126" s="211"/>
      <c r="D126" s="211" t="s">
        <v>587</v>
      </c>
      <c r="E126" s="211"/>
      <c r="F126" s="212"/>
      <c r="G126" s="213"/>
      <c r="H126" s="213">
        <f>SUM(H13+H73)</f>
        <v>0</v>
      </c>
    </row>
  </sheetData>
  <mergeCells count="1">
    <mergeCell ref="A1:H1"/>
  </mergeCells>
  <pageMargins left="0.39370079040527345" right="0.39370079040527345" top="0.7874015808105469" bottom="0.7874015808105469" header="0" footer="0"/>
  <pageSetup paperSize="9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88" activePane="bottomLeft" state="frozen"/>
      <selection pane="bottomLeft" activeCell="L114" sqref="L114:M114"/>
    </sheetView>
  </sheetViews>
  <sheetFormatPr defaultRowHeight="13.5"/>
  <cols>
    <col min="1" max="1" width="8.33203125" style="219" customWidth="1"/>
    <col min="2" max="2" width="1.6640625" style="219" customWidth="1"/>
    <col min="3" max="3" width="4.1640625" style="219" customWidth="1"/>
    <col min="4" max="4" width="4.33203125" style="219" customWidth="1"/>
    <col min="5" max="5" width="17.1640625" style="219" customWidth="1"/>
    <col min="6" max="7" width="11.1640625" style="219" customWidth="1"/>
    <col min="8" max="8" width="12.5" style="219" customWidth="1"/>
    <col min="9" max="9" width="7" style="219" customWidth="1"/>
    <col min="10" max="10" width="5.1640625" style="219" customWidth="1"/>
    <col min="11" max="11" width="11.5" style="219" customWidth="1"/>
    <col min="12" max="12" width="12" style="219" customWidth="1"/>
    <col min="13" max="14" width="6" style="219" customWidth="1"/>
    <col min="15" max="15" width="2" style="219" customWidth="1"/>
    <col min="16" max="16" width="12.5" style="219" customWidth="1"/>
    <col min="17" max="17" width="4.1640625" style="219" customWidth="1"/>
    <col min="18" max="18" width="1.6640625" style="219" customWidth="1"/>
    <col min="19" max="19" width="8.1640625" style="219" customWidth="1"/>
    <col min="20" max="20" width="29.6640625" style="219" hidden="1" customWidth="1"/>
    <col min="21" max="21" width="16.33203125" style="219" hidden="1" customWidth="1"/>
    <col min="22" max="22" width="12.33203125" style="219" hidden="1" customWidth="1"/>
    <col min="23" max="23" width="16.33203125" style="219" hidden="1" customWidth="1"/>
    <col min="24" max="24" width="12.1640625" style="219" hidden="1" customWidth="1"/>
    <col min="25" max="25" width="15" style="219" hidden="1" customWidth="1"/>
    <col min="26" max="26" width="11" style="219" hidden="1" customWidth="1"/>
    <col min="27" max="27" width="15" style="219" hidden="1" customWidth="1"/>
    <col min="28" max="28" width="16.33203125" style="219" hidden="1" customWidth="1"/>
    <col min="29" max="29" width="11" style="219" customWidth="1"/>
    <col min="30" max="30" width="15" style="219" customWidth="1"/>
    <col min="31" max="31" width="16.33203125" style="219" customWidth="1"/>
    <col min="32" max="16384" width="9.33203125" style="219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92</v>
      </c>
      <c r="G1" s="15"/>
      <c r="H1" s="295" t="s">
        <v>93</v>
      </c>
      <c r="I1" s="295"/>
      <c r="J1" s="295"/>
      <c r="K1" s="295"/>
      <c r="L1" s="15" t="s">
        <v>94</v>
      </c>
      <c r="M1" s="13"/>
      <c r="N1" s="13"/>
      <c r="O1" s="14" t="s">
        <v>95</v>
      </c>
      <c r="P1" s="13"/>
      <c r="Q1" s="13"/>
      <c r="R1" s="13"/>
      <c r="S1" s="15" t="s">
        <v>96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59" t="s">
        <v>8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T2" s="19" t="s">
        <v>84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97</v>
      </c>
    </row>
    <row r="4" spans="1:66" ht="36.950000000000003" customHeight="1">
      <c r="B4" s="23"/>
      <c r="C4" s="236" t="s">
        <v>98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4"/>
      <c r="T4" s="25" t="s">
        <v>13</v>
      </c>
      <c r="AT4" s="19" t="s">
        <v>6</v>
      </c>
    </row>
    <row r="5" spans="1:66" ht="6.95" customHeight="1">
      <c r="B5" s="23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4"/>
    </row>
    <row r="6" spans="1:66" ht="25.35" customHeight="1">
      <c r="B6" s="23"/>
      <c r="C6" s="222"/>
      <c r="D6" s="228" t="s">
        <v>17</v>
      </c>
      <c r="E6" s="222"/>
      <c r="F6" s="268" t="str">
        <f>'Rekapitulace stavby'!K6</f>
        <v>FZŠ Chodovická 2250/36, Praha 9 - Rekonstrukce ležatých rozvodů vody - 2. etapa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22"/>
      <c r="R6" s="24"/>
    </row>
    <row r="7" spans="1:66" s="1" customFormat="1" ht="32.85" customHeight="1">
      <c r="B7" s="33"/>
      <c r="C7" s="227"/>
      <c r="D7" s="29" t="s">
        <v>99</v>
      </c>
      <c r="E7" s="227"/>
      <c r="F7" s="240" t="s">
        <v>358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27"/>
      <c r="R7" s="35"/>
    </row>
    <row r="8" spans="1:66" s="1" customFormat="1" ht="14.45" customHeight="1">
      <c r="B8" s="33"/>
      <c r="C8" s="227"/>
      <c r="D8" s="228" t="s">
        <v>19</v>
      </c>
      <c r="E8" s="227"/>
      <c r="F8" s="224" t="s">
        <v>5</v>
      </c>
      <c r="G8" s="227"/>
      <c r="H8" s="227"/>
      <c r="I8" s="227"/>
      <c r="J8" s="227"/>
      <c r="K8" s="227"/>
      <c r="L8" s="227"/>
      <c r="M8" s="228" t="s">
        <v>20</v>
      </c>
      <c r="N8" s="227"/>
      <c r="O8" s="224" t="s">
        <v>5</v>
      </c>
      <c r="P8" s="227"/>
      <c r="Q8" s="227"/>
      <c r="R8" s="35"/>
    </row>
    <row r="9" spans="1:66" s="1" customFormat="1" ht="14.45" customHeight="1">
      <c r="B9" s="33"/>
      <c r="C9" s="227"/>
      <c r="D9" s="228" t="s">
        <v>21</v>
      </c>
      <c r="E9" s="227"/>
      <c r="F9" s="224" t="s">
        <v>22</v>
      </c>
      <c r="G9" s="227"/>
      <c r="H9" s="227"/>
      <c r="I9" s="227"/>
      <c r="J9" s="227"/>
      <c r="K9" s="227"/>
      <c r="L9" s="227"/>
      <c r="M9" s="228" t="s">
        <v>23</v>
      </c>
      <c r="N9" s="227"/>
      <c r="O9" s="271" t="str">
        <f>'Rekapitulace stavby'!AN8</f>
        <v>29.3.2017</v>
      </c>
      <c r="P9" s="271"/>
      <c r="Q9" s="227"/>
      <c r="R9" s="35"/>
    </row>
    <row r="10" spans="1:66" s="1" customFormat="1" ht="10.9" customHeight="1">
      <c r="B10" s="33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35"/>
    </row>
    <row r="11" spans="1:66" s="1" customFormat="1" ht="14.45" customHeight="1">
      <c r="B11" s="33"/>
      <c r="C11" s="227"/>
      <c r="D11" s="228" t="s">
        <v>25</v>
      </c>
      <c r="E11" s="227"/>
      <c r="F11" s="227"/>
      <c r="G11" s="227"/>
      <c r="H11" s="227"/>
      <c r="I11" s="227"/>
      <c r="J11" s="227"/>
      <c r="K11" s="227"/>
      <c r="L11" s="227"/>
      <c r="M11" s="228" t="s">
        <v>26</v>
      </c>
      <c r="N11" s="227"/>
      <c r="O11" s="238" t="str">
        <f>IF('Rekapitulace stavby'!AN10="","",'Rekapitulace stavby'!AN10)</f>
        <v/>
      </c>
      <c r="P11" s="238"/>
      <c r="Q11" s="227"/>
      <c r="R11" s="35"/>
    </row>
    <row r="12" spans="1:66" s="1" customFormat="1" ht="18" customHeight="1">
      <c r="B12" s="33"/>
      <c r="C12" s="227"/>
      <c r="D12" s="227"/>
      <c r="E12" s="224" t="str">
        <f>IF('Rekapitulace stavby'!E11="","",'Rekapitulace stavby'!E11)</f>
        <v xml:space="preserve"> </v>
      </c>
      <c r="F12" s="227"/>
      <c r="G12" s="227"/>
      <c r="H12" s="227"/>
      <c r="I12" s="227"/>
      <c r="J12" s="227"/>
      <c r="K12" s="227"/>
      <c r="L12" s="227"/>
      <c r="M12" s="228" t="s">
        <v>27</v>
      </c>
      <c r="N12" s="227"/>
      <c r="O12" s="238" t="str">
        <f>IF('Rekapitulace stavby'!AN11="","",'Rekapitulace stavby'!AN11)</f>
        <v/>
      </c>
      <c r="P12" s="238"/>
      <c r="Q12" s="227"/>
      <c r="R12" s="35"/>
    </row>
    <row r="13" spans="1:66" s="1" customFormat="1" ht="6.95" customHeight="1">
      <c r="B13" s="33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35"/>
    </row>
    <row r="14" spans="1:66" s="1" customFormat="1" ht="14.45" customHeight="1">
      <c r="B14" s="33"/>
      <c r="C14" s="227"/>
      <c r="D14" s="228" t="s">
        <v>28</v>
      </c>
      <c r="E14" s="227"/>
      <c r="F14" s="227"/>
      <c r="G14" s="227"/>
      <c r="H14" s="227"/>
      <c r="I14" s="227"/>
      <c r="J14" s="227"/>
      <c r="K14" s="227"/>
      <c r="L14" s="227"/>
      <c r="M14" s="228" t="s">
        <v>26</v>
      </c>
      <c r="N14" s="227"/>
      <c r="O14" s="238" t="str">
        <f>IF('Rekapitulace stavby'!AN13="","",'Rekapitulace stavby'!AN13)</f>
        <v/>
      </c>
      <c r="P14" s="238"/>
      <c r="Q14" s="227"/>
      <c r="R14" s="35"/>
    </row>
    <row r="15" spans="1:66" s="1" customFormat="1" ht="18" customHeight="1">
      <c r="B15" s="33"/>
      <c r="C15" s="227"/>
      <c r="D15" s="227"/>
      <c r="E15" s="224" t="str">
        <f>IF('Rekapitulace stavby'!E14="","",'Rekapitulace stavby'!E14)</f>
        <v xml:space="preserve"> </v>
      </c>
      <c r="F15" s="227"/>
      <c r="G15" s="227"/>
      <c r="H15" s="227"/>
      <c r="I15" s="227"/>
      <c r="J15" s="227"/>
      <c r="K15" s="227"/>
      <c r="L15" s="227"/>
      <c r="M15" s="228" t="s">
        <v>27</v>
      </c>
      <c r="N15" s="227"/>
      <c r="O15" s="238" t="str">
        <f>IF('Rekapitulace stavby'!AN14="","",'Rekapitulace stavby'!AN14)</f>
        <v/>
      </c>
      <c r="P15" s="238"/>
      <c r="Q15" s="227"/>
      <c r="R15" s="35"/>
    </row>
    <row r="16" spans="1:66" s="1" customFormat="1" ht="6.95" customHeight="1">
      <c r="B16" s="33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35"/>
    </row>
    <row r="17" spans="2:18" s="1" customFormat="1" ht="14.45" customHeight="1">
      <c r="B17" s="33"/>
      <c r="C17" s="227"/>
      <c r="D17" s="228" t="s">
        <v>29</v>
      </c>
      <c r="E17" s="227"/>
      <c r="F17" s="227"/>
      <c r="G17" s="227"/>
      <c r="H17" s="227"/>
      <c r="I17" s="227"/>
      <c r="J17" s="227"/>
      <c r="K17" s="227"/>
      <c r="L17" s="227"/>
      <c r="M17" s="228" t="s">
        <v>26</v>
      </c>
      <c r="N17" s="227"/>
      <c r="O17" s="238" t="str">
        <f>IF('Rekapitulace stavby'!AN16="","",'Rekapitulace stavby'!AN16)</f>
        <v/>
      </c>
      <c r="P17" s="238"/>
      <c r="Q17" s="227"/>
      <c r="R17" s="35"/>
    </row>
    <row r="18" spans="2:18" s="1" customFormat="1" ht="18" customHeight="1">
      <c r="B18" s="33"/>
      <c r="C18" s="227"/>
      <c r="D18" s="227"/>
      <c r="E18" s="224" t="str">
        <f>IF('Rekapitulace stavby'!E17="","",'Rekapitulace stavby'!E17)</f>
        <v xml:space="preserve"> </v>
      </c>
      <c r="F18" s="227"/>
      <c r="G18" s="227"/>
      <c r="H18" s="227"/>
      <c r="I18" s="227"/>
      <c r="J18" s="227"/>
      <c r="K18" s="227"/>
      <c r="L18" s="227"/>
      <c r="M18" s="228" t="s">
        <v>27</v>
      </c>
      <c r="N18" s="227"/>
      <c r="O18" s="238" t="str">
        <f>IF('Rekapitulace stavby'!AN17="","",'Rekapitulace stavby'!AN17)</f>
        <v/>
      </c>
      <c r="P18" s="238"/>
      <c r="Q18" s="227"/>
      <c r="R18" s="35"/>
    </row>
    <row r="19" spans="2:18" s="1" customFormat="1" ht="6.95" customHeight="1">
      <c r="B19" s="33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35"/>
    </row>
    <row r="20" spans="2:18" s="1" customFormat="1" ht="14.45" customHeight="1">
      <c r="B20" s="33"/>
      <c r="C20" s="227"/>
      <c r="D20" s="228" t="s">
        <v>31</v>
      </c>
      <c r="E20" s="227"/>
      <c r="F20" s="227"/>
      <c r="G20" s="227"/>
      <c r="H20" s="227"/>
      <c r="I20" s="227"/>
      <c r="J20" s="227"/>
      <c r="K20" s="227"/>
      <c r="L20" s="227"/>
      <c r="M20" s="228" t="s">
        <v>26</v>
      </c>
      <c r="N20" s="227"/>
      <c r="O20" s="238" t="str">
        <f>IF('Rekapitulace stavby'!AN19="","",'Rekapitulace stavby'!AN19)</f>
        <v/>
      </c>
      <c r="P20" s="238"/>
      <c r="Q20" s="227"/>
      <c r="R20" s="35"/>
    </row>
    <row r="21" spans="2:18" s="1" customFormat="1" ht="18" customHeight="1">
      <c r="B21" s="33"/>
      <c r="C21" s="227"/>
      <c r="D21" s="227"/>
      <c r="E21" s="224" t="str">
        <f>IF('Rekapitulace stavby'!E20="","",'Rekapitulace stavby'!E20)</f>
        <v xml:space="preserve"> </v>
      </c>
      <c r="F21" s="227"/>
      <c r="G21" s="227"/>
      <c r="H21" s="227"/>
      <c r="I21" s="227"/>
      <c r="J21" s="227"/>
      <c r="K21" s="227"/>
      <c r="L21" s="227"/>
      <c r="M21" s="228" t="s">
        <v>27</v>
      </c>
      <c r="N21" s="227"/>
      <c r="O21" s="238" t="str">
        <f>IF('Rekapitulace stavby'!AN20="","",'Rekapitulace stavby'!AN20)</f>
        <v/>
      </c>
      <c r="P21" s="238"/>
      <c r="Q21" s="227"/>
      <c r="R21" s="35"/>
    </row>
    <row r="22" spans="2:18" s="1" customFormat="1" ht="6.95" customHeight="1">
      <c r="B22" s="33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35"/>
    </row>
    <row r="23" spans="2:18" s="1" customFormat="1" ht="14.45" customHeight="1">
      <c r="B23" s="33"/>
      <c r="C23" s="227"/>
      <c r="D23" s="228" t="s">
        <v>32</v>
      </c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35"/>
    </row>
    <row r="24" spans="2:18" s="1" customFormat="1" ht="22.5" customHeight="1">
      <c r="B24" s="33"/>
      <c r="C24" s="227"/>
      <c r="D24" s="227"/>
      <c r="E24" s="241" t="s">
        <v>5</v>
      </c>
      <c r="F24" s="241"/>
      <c r="G24" s="241"/>
      <c r="H24" s="241"/>
      <c r="I24" s="241"/>
      <c r="J24" s="241"/>
      <c r="K24" s="241"/>
      <c r="L24" s="241"/>
      <c r="M24" s="227"/>
      <c r="N24" s="227"/>
      <c r="O24" s="227"/>
      <c r="P24" s="227"/>
      <c r="Q24" s="227"/>
      <c r="R24" s="35"/>
    </row>
    <row r="25" spans="2:18" s="1" customFormat="1" ht="6.95" customHeight="1">
      <c r="B25" s="33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35"/>
    </row>
    <row r="26" spans="2:18" s="1" customFormat="1" ht="6.95" customHeight="1">
      <c r="B26" s="33"/>
      <c r="C26" s="227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227"/>
      <c r="R26" s="35"/>
    </row>
    <row r="27" spans="2:18" s="1" customFormat="1" ht="14.45" customHeight="1">
      <c r="B27" s="33"/>
      <c r="C27" s="227"/>
      <c r="D27" s="104" t="s">
        <v>101</v>
      </c>
      <c r="E27" s="227"/>
      <c r="F27" s="227"/>
      <c r="G27" s="227"/>
      <c r="H27" s="227"/>
      <c r="I27" s="227"/>
      <c r="J27" s="227"/>
      <c r="K27" s="227"/>
      <c r="L27" s="227"/>
      <c r="M27" s="265">
        <f>N88</f>
        <v>0</v>
      </c>
      <c r="N27" s="265"/>
      <c r="O27" s="265"/>
      <c r="P27" s="265"/>
      <c r="Q27" s="227"/>
      <c r="R27" s="35"/>
    </row>
    <row r="28" spans="2:18" s="1" customFormat="1" ht="14.45" customHeight="1">
      <c r="B28" s="33"/>
      <c r="C28" s="227"/>
      <c r="D28" s="32" t="s">
        <v>102</v>
      </c>
      <c r="E28" s="227"/>
      <c r="F28" s="227"/>
      <c r="G28" s="227"/>
      <c r="H28" s="227"/>
      <c r="I28" s="227"/>
      <c r="J28" s="227"/>
      <c r="K28" s="227"/>
      <c r="L28" s="227"/>
      <c r="M28" s="265">
        <f>N92</f>
        <v>0</v>
      </c>
      <c r="N28" s="265"/>
      <c r="O28" s="265"/>
      <c r="P28" s="265"/>
      <c r="Q28" s="227"/>
      <c r="R28" s="35"/>
    </row>
    <row r="29" spans="2:18" s="1" customFormat="1" ht="6.95" customHeight="1">
      <c r="B29" s="33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35"/>
    </row>
    <row r="30" spans="2:18" s="1" customFormat="1" ht="25.35" customHeight="1">
      <c r="B30" s="33"/>
      <c r="C30" s="227"/>
      <c r="D30" s="105" t="s">
        <v>35</v>
      </c>
      <c r="E30" s="227"/>
      <c r="F30" s="227"/>
      <c r="G30" s="227"/>
      <c r="H30" s="227"/>
      <c r="I30" s="227"/>
      <c r="J30" s="227"/>
      <c r="K30" s="227"/>
      <c r="L30" s="227"/>
      <c r="M30" s="272">
        <f>ROUND(M27+M28,2)</f>
        <v>0</v>
      </c>
      <c r="N30" s="270"/>
      <c r="O30" s="270"/>
      <c r="P30" s="270"/>
      <c r="Q30" s="227"/>
      <c r="R30" s="35"/>
    </row>
    <row r="31" spans="2:18" s="1" customFormat="1" ht="6.95" customHeight="1">
      <c r="B31" s="33"/>
      <c r="C31" s="227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227"/>
      <c r="R31" s="35"/>
    </row>
    <row r="32" spans="2:18" s="1" customFormat="1" ht="14.45" customHeight="1">
      <c r="B32" s="33"/>
      <c r="C32" s="227"/>
      <c r="D32" s="221" t="s">
        <v>36</v>
      </c>
      <c r="E32" s="221" t="s">
        <v>37</v>
      </c>
      <c r="F32" s="223">
        <v>0.21</v>
      </c>
      <c r="G32" s="106" t="s">
        <v>38</v>
      </c>
      <c r="H32" s="273">
        <f>ROUND((SUM(BE92:BE93)+SUM(BE111:BE114)), 2)</f>
        <v>0</v>
      </c>
      <c r="I32" s="270"/>
      <c r="J32" s="270"/>
      <c r="K32" s="227"/>
      <c r="L32" s="227"/>
      <c r="M32" s="273">
        <f>ROUND(ROUND((SUM(BE92:BE93)+SUM(BE111:BE114)), 2)*F32, 2)</f>
        <v>0</v>
      </c>
      <c r="N32" s="270"/>
      <c r="O32" s="270"/>
      <c r="P32" s="270"/>
      <c r="Q32" s="227"/>
      <c r="R32" s="35"/>
    </row>
    <row r="33" spans="2:18" s="1" customFormat="1" ht="14.45" customHeight="1">
      <c r="B33" s="33"/>
      <c r="C33" s="227"/>
      <c r="D33" s="227"/>
      <c r="E33" s="221" t="s">
        <v>39</v>
      </c>
      <c r="F33" s="223">
        <v>0.15</v>
      </c>
      <c r="G33" s="106" t="s">
        <v>38</v>
      </c>
      <c r="H33" s="273">
        <f>ROUND((SUM(BF92:BF93)+SUM(BF111:BF114)), 2)</f>
        <v>0</v>
      </c>
      <c r="I33" s="270"/>
      <c r="J33" s="270"/>
      <c r="K33" s="227"/>
      <c r="L33" s="227"/>
      <c r="M33" s="273">
        <f>ROUND(ROUND((SUM(BF92:BF93)+SUM(BF111:BF114)), 2)*F33, 2)</f>
        <v>0</v>
      </c>
      <c r="N33" s="270"/>
      <c r="O33" s="270"/>
      <c r="P33" s="270"/>
      <c r="Q33" s="227"/>
      <c r="R33" s="35"/>
    </row>
    <row r="34" spans="2:18" s="1" customFormat="1" ht="14.45" hidden="1" customHeight="1">
      <c r="B34" s="33"/>
      <c r="C34" s="227"/>
      <c r="D34" s="227"/>
      <c r="E34" s="221" t="s">
        <v>40</v>
      </c>
      <c r="F34" s="223">
        <v>0.21</v>
      </c>
      <c r="G34" s="106" t="s">
        <v>38</v>
      </c>
      <c r="H34" s="273">
        <f>ROUND((SUM(BG92:BG93)+SUM(BG111:BG114)), 2)</f>
        <v>0</v>
      </c>
      <c r="I34" s="270"/>
      <c r="J34" s="270"/>
      <c r="K34" s="227"/>
      <c r="L34" s="227"/>
      <c r="M34" s="273">
        <v>0</v>
      </c>
      <c r="N34" s="270"/>
      <c r="O34" s="270"/>
      <c r="P34" s="270"/>
      <c r="Q34" s="227"/>
      <c r="R34" s="35"/>
    </row>
    <row r="35" spans="2:18" s="1" customFormat="1" ht="14.45" hidden="1" customHeight="1">
      <c r="B35" s="33"/>
      <c r="C35" s="227"/>
      <c r="D35" s="227"/>
      <c r="E35" s="221" t="s">
        <v>41</v>
      </c>
      <c r="F35" s="223">
        <v>0.15</v>
      </c>
      <c r="G35" s="106" t="s">
        <v>38</v>
      </c>
      <c r="H35" s="273">
        <f>ROUND((SUM(BH92:BH93)+SUM(BH111:BH114)), 2)</f>
        <v>0</v>
      </c>
      <c r="I35" s="270"/>
      <c r="J35" s="270"/>
      <c r="K35" s="227"/>
      <c r="L35" s="227"/>
      <c r="M35" s="273">
        <v>0</v>
      </c>
      <c r="N35" s="270"/>
      <c r="O35" s="270"/>
      <c r="P35" s="270"/>
      <c r="Q35" s="227"/>
      <c r="R35" s="35"/>
    </row>
    <row r="36" spans="2:18" s="1" customFormat="1" ht="14.45" hidden="1" customHeight="1">
      <c r="B36" s="33"/>
      <c r="C36" s="227"/>
      <c r="D36" s="227"/>
      <c r="E36" s="221" t="s">
        <v>42</v>
      </c>
      <c r="F36" s="223">
        <v>0</v>
      </c>
      <c r="G36" s="106" t="s">
        <v>38</v>
      </c>
      <c r="H36" s="273">
        <f>ROUND((SUM(BI92:BI93)+SUM(BI111:BI114)), 2)</f>
        <v>0</v>
      </c>
      <c r="I36" s="270"/>
      <c r="J36" s="270"/>
      <c r="K36" s="227"/>
      <c r="L36" s="227"/>
      <c r="M36" s="273">
        <v>0</v>
      </c>
      <c r="N36" s="270"/>
      <c r="O36" s="270"/>
      <c r="P36" s="270"/>
      <c r="Q36" s="227"/>
      <c r="R36" s="35"/>
    </row>
    <row r="37" spans="2:18" s="1" customFormat="1" ht="6.95" customHeight="1">
      <c r="B37" s="33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35"/>
    </row>
    <row r="38" spans="2:18" s="1" customFormat="1" ht="25.35" customHeight="1">
      <c r="B38" s="33"/>
      <c r="C38" s="230"/>
      <c r="D38" s="107" t="s">
        <v>43</v>
      </c>
      <c r="E38" s="73"/>
      <c r="F38" s="73"/>
      <c r="G38" s="108" t="s">
        <v>44</v>
      </c>
      <c r="H38" s="109" t="s">
        <v>45</v>
      </c>
      <c r="I38" s="73"/>
      <c r="J38" s="73"/>
      <c r="K38" s="73"/>
      <c r="L38" s="274">
        <f>SUM(M30:M36)</f>
        <v>0</v>
      </c>
      <c r="M38" s="274"/>
      <c r="N38" s="274"/>
      <c r="O38" s="274"/>
      <c r="P38" s="275"/>
      <c r="Q38" s="230"/>
      <c r="R38" s="35"/>
    </row>
    <row r="39" spans="2:18" s="1" customFormat="1" ht="14.45" customHeight="1">
      <c r="B39" s="33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35"/>
    </row>
    <row r="40" spans="2:18" s="1" customFormat="1" ht="14.45" customHeight="1">
      <c r="B40" s="33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35"/>
    </row>
    <row r="41" spans="2:18">
      <c r="B41" s="23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4"/>
    </row>
    <row r="42" spans="2:18">
      <c r="B42" s="23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4"/>
    </row>
    <row r="43" spans="2:18">
      <c r="B43" s="23"/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4"/>
    </row>
    <row r="44" spans="2:18">
      <c r="B44" s="23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4"/>
    </row>
    <row r="45" spans="2:18">
      <c r="B45" s="23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4"/>
    </row>
    <row r="46" spans="2:18">
      <c r="B46" s="23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4"/>
    </row>
    <row r="47" spans="2:18">
      <c r="B47" s="23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4"/>
    </row>
    <row r="48" spans="2:18">
      <c r="B48" s="23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4"/>
    </row>
    <row r="49" spans="2:18">
      <c r="B49" s="23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4"/>
    </row>
    <row r="50" spans="2:18" s="1" customFormat="1" ht="15">
      <c r="B50" s="33"/>
      <c r="C50" s="227"/>
      <c r="D50" s="48" t="s">
        <v>46</v>
      </c>
      <c r="E50" s="49"/>
      <c r="F50" s="49"/>
      <c r="G50" s="49"/>
      <c r="H50" s="50"/>
      <c r="I50" s="227"/>
      <c r="J50" s="48" t="s">
        <v>47</v>
      </c>
      <c r="K50" s="49"/>
      <c r="L50" s="49"/>
      <c r="M50" s="49"/>
      <c r="N50" s="49"/>
      <c r="O50" s="49"/>
      <c r="P50" s="50"/>
      <c r="Q50" s="227"/>
      <c r="R50" s="35"/>
    </row>
    <row r="51" spans="2:18">
      <c r="B51" s="23"/>
      <c r="C51" s="222"/>
      <c r="D51" s="51"/>
      <c r="E51" s="222"/>
      <c r="F51" s="222"/>
      <c r="G51" s="222"/>
      <c r="H51" s="52"/>
      <c r="I51" s="222"/>
      <c r="J51" s="51"/>
      <c r="K51" s="222"/>
      <c r="L51" s="222"/>
      <c r="M51" s="222"/>
      <c r="N51" s="222"/>
      <c r="O51" s="222"/>
      <c r="P51" s="52"/>
      <c r="Q51" s="222"/>
      <c r="R51" s="24"/>
    </row>
    <row r="52" spans="2:18">
      <c r="B52" s="23"/>
      <c r="C52" s="222"/>
      <c r="D52" s="51"/>
      <c r="E52" s="222"/>
      <c r="F52" s="222"/>
      <c r="G52" s="222"/>
      <c r="H52" s="52"/>
      <c r="I52" s="222"/>
      <c r="J52" s="51"/>
      <c r="K52" s="222"/>
      <c r="L52" s="222"/>
      <c r="M52" s="222"/>
      <c r="N52" s="222"/>
      <c r="O52" s="222"/>
      <c r="P52" s="52"/>
      <c r="Q52" s="222"/>
      <c r="R52" s="24"/>
    </row>
    <row r="53" spans="2:18">
      <c r="B53" s="23"/>
      <c r="C53" s="222"/>
      <c r="D53" s="51"/>
      <c r="E53" s="222"/>
      <c r="F53" s="222"/>
      <c r="G53" s="222"/>
      <c r="H53" s="52"/>
      <c r="I53" s="222"/>
      <c r="J53" s="51"/>
      <c r="K53" s="222"/>
      <c r="L53" s="222"/>
      <c r="M53" s="222"/>
      <c r="N53" s="222"/>
      <c r="O53" s="222"/>
      <c r="P53" s="52"/>
      <c r="Q53" s="222"/>
      <c r="R53" s="24"/>
    </row>
    <row r="54" spans="2:18">
      <c r="B54" s="23"/>
      <c r="C54" s="222"/>
      <c r="D54" s="51"/>
      <c r="E54" s="222"/>
      <c r="F54" s="222"/>
      <c r="G54" s="222"/>
      <c r="H54" s="52"/>
      <c r="I54" s="222"/>
      <c r="J54" s="51"/>
      <c r="K54" s="222"/>
      <c r="L54" s="222"/>
      <c r="M54" s="222"/>
      <c r="N54" s="222"/>
      <c r="O54" s="222"/>
      <c r="P54" s="52"/>
      <c r="Q54" s="222"/>
      <c r="R54" s="24"/>
    </row>
    <row r="55" spans="2:18">
      <c r="B55" s="23"/>
      <c r="C55" s="222"/>
      <c r="D55" s="51"/>
      <c r="E55" s="222"/>
      <c r="F55" s="222"/>
      <c r="G55" s="222"/>
      <c r="H55" s="52"/>
      <c r="I55" s="222"/>
      <c r="J55" s="51"/>
      <c r="K55" s="222"/>
      <c r="L55" s="222"/>
      <c r="M55" s="222"/>
      <c r="N55" s="222"/>
      <c r="O55" s="222"/>
      <c r="P55" s="52"/>
      <c r="Q55" s="222"/>
      <c r="R55" s="24"/>
    </row>
    <row r="56" spans="2:18">
      <c r="B56" s="23"/>
      <c r="C56" s="222"/>
      <c r="D56" s="51"/>
      <c r="E56" s="222"/>
      <c r="F56" s="222"/>
      <c r="G56" s="222"/>
      <c r="H56" s="52"/>
      <c r="I56" s="222"/>
      <c r="J56" s="51"/>
      <c r="K56" s="222"/>
      <c r="L56" s="222"/>
      <c r="M56" s="222"/>
      <c r="N56" s="222"/>
      <c r="O56" s="222"/>
      <c r="P56" s="52"/>
      <c r="Q56" s="222"/>
      <c r="R56" s="24"/>
    </row>
    <row r="57" spans="2:18">
      <c r="B57" s="23"/>
      <c r="C57" s="222"/>
      <c r="D57" s="51"/>
      <c r="E57" s="222"/>
      <c r="F57" s="222"/>
      <c r="G57" s="222"/>
      <c r="H57" s="52"/>
      <c r="I57" s="222"/>
      <c r="J57" s="51"/>
      <c r="K57" s="222"/>
      <c r="L57" s="222"/>
      <c r="M57" s="222"/>
      <c r="N57" s="222"/>
      <c r="O57" s="222"/>
      <c r="P57" s="52"/>
      <c r="Q57" s="222"/>
      <c r="R57" s="24"/>
    </row>
    <row r="58" spans="2:18">
      <c r="B58" s="23"/>
      <c r="C58" s="222"/>
      <c r="D58" s="51"/>
      <c r="E58" s="222"/>
      <c r="F58" s="222"/>
      <c r="G58" s="222"/>
      <c r="H58" s="52"/>
      <c r="I58" s="222"/>
      <c r="J58" s="51"/>
      <c r="K58" s="222"/>
      <c r="L58" s="222"/>
      <c r="M58" s="222"/>
      <c r="N58" s="222"/>
      <c r="O58" s="222"/>
      <c r="P58" s="52"/>
      <c r="Q58" s="222"/>
      <c r="R58" s="24"/>
    </row>
    <row r="59" spans="2:18" s="1" customFormat="1" ht="15">
      <c r="B59" s="33"/>
      <c r="C59" s="227"/>
      <c r="D59" s="53" t="s">
        <v>48</v>
      </c>
      <c r="E59" s="54"/>
      <c r="F59" s="54"/>
      <c r="G59" s="55" t="s">
        <v>49</v>
      </c>
      <c r="H59" s="56"/>
      <c r="I59" s="227"/>
      <c r="J59" s="53" t="s">
        <v>48</v>
      </c>
      <c r="K59" s="54"/>
      <c r="L59" s="54"/>
      <c r="M59" s="54"/>
      <c r="N59" s="55" t="s">
        <v>49</v>
      </c>
      <c r="O59" s="54"/>
      <c r="P59" s="56"/>
      <c r="Q59" s="227"/>
      <c r="R59" s="35"/>
    </row>
    <row r="60" spans="2:18">
      <c r="B60" s="23"/>
      <c r="C60" s="222"/>
      <c r="D60" s="222"/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4"/>
    </row>
    <row r="61" spans="2:18" s="1" customFormat="1" ht="15">
      <c r="B61" s="33"/>
      <c r="C61" s="227"/>
      <c r="D61" s="48" t="s">
        <v>50</v>
      </c>
      <c r="E61" s="49"/>
      <c r="F61" s="49"/>
      <c r="G61" s="49"/>
      <c r="H61" s="50"/>
      <c r="I61" s="227"/>
      <c r="J61" s="48" t="s">
        <v>51</v>
      </c>
      <c r="K61" s="49"/>
      <c r="L61" s="49"/>
      <c r="M61" s="49"/>
      <c r="N61" s="49"/>
      <c r="O61" s="49"/>
      <c r="P61" s="50"/>
      <c r="Q61" s="227"/>
      <c r="R61" s="35"/>
    </row>
    <row r="62" spans="2:18">
      <c r="B62" s="23"/>
      <c r="C62" s="222"/>
      <c r="D62" s="51"/>
      <c r="E62" s="222"/>
      <c r="F62" s="222"/>
      <c r="G62" s="222"/>
      <c r="H62" s="52"/>
      <c r="I62" s="222"/>
      <c r="J62" s="51"/>
      <c r="K62" s="222"/>
      <c r="L62" s="222"/>
      <c r="M62" s="222"/>
      <c r="N62" s="222"/>
      <c r="O62" s="222"/>
      <c r="P62" s="52"/>
      <c r="Q62" s="222"/>
      <c r="R62" s="24"/>
    </row>
    <row r="63" spans="2:18">
      <c r="B63" s="23"/>
      <c r="C63" s="222"/>
      <c r="D63" s="51"/>
      <c r="E63" s="222"/>
      <c r="F63" s="222"/>
      <c r="G63" s="222"/>
      <c r="H63" s="52"/>
      <c r="I63" s="222"/>
      <c r="J63" s="51"/>
      <c r="K63" s="222"/>
      <c r="L63" s="222"/>
      <c r="M63" s="222"/>
      <c r="N63" s="222"/>
      <c r="O63" s="222"/>
      <c r="P63" s="52"/>
      <c r="Q63" s="222"/>
      <c r="R63" s="24"/>
    </row>
    <row r="64" spans="2:18">
      <c r="B64" s="23"/>
      <c r="C64" s="222"/>
      <c r="D64" s="51"/>
      <c r="E64" s="222"/>
      <c r="F64" s="222"/>
      <c r="G64" s="222"/>
      <c r="H64" s="52"/>
      <c r="I64" s="222"/>
      <c r="J64" s="51"/>
      <c r="K64" s="222"/>
      <c r="L64" s="222"/>
      <c r="M64" s="222"/>
      <c r="N64" s="222"/>
      <c r="O64" s="222"/>
      <c r="P64" s="52"/>
      <c r="Q64" s="222"/>
      <c r="R64" s="24"/>
    </row>
    <row r="65" spans="2:18">
      <c r="B65" s="23"/>
      <c r="C65" s="222"/>
      <c r="D65" s="51"/>
      <c r="E65" s="222"/>
      <c r="F65" s="222"/>
      <c r="G65" s="222"/>
      <c r="H65" s="52"/>
      <c r="I65" s="222"/>
      <c r="J65" s="51"/>
      <c r="K65" s="222"/>
      <c r="L65" s="222"/>
      <c r="M65" s="222"/>
      <c r="N65" s="222"/>
      <c r="O65" s="222"/>
      <c r="P65" s="52"/>
      <c r="Q65" s="222"/>
      <c r="R65" s="24"/>
    </row>
    <row r="66" spans="2:18">
      <c r="B66" s="23"/>
      <c r="C66" s="222"/>
      <c r="D66" s="51"/>
      <c r="E66" s="222"/>
      <c r="F66" s="222"/>
      <c r="G66" s="222"/>
      <c r="H66" s="52"/>
      <c r="I66" s="222"/>
      <c r="J66" s="51"/>
      <c r="K66" s="222"/>
      <c r="L66" s="222"/>
      <c r="M66" s="222"/>
      <c r="N66" s="222"/>
      <c r="O66" s="222"/>
      <c r="P66" s="52"/>
      <c r="Q66" s="222"/>
      <c r="R66" s="24"/>
    </row>
    <row r="67" spans="2:18">
      <c r="B67" s="23"/>
      <c r="C67" s="222"/>
      <c r="D67" s="51"/>
      <c r="E67" s="222"/>
      <c r="F67" s="222"/>
      <c r="G67" s="222"/>
      <c r="H67" s="52"/>
      <c r="I67" s="222"/>
      <c r="J67" s="51"/>
      <c r="K67" s="222"/>
      <c r="L67" s="222"/>
      <c r="M67" s="222"/>
      <c r="N67" s="222"/>
      <c r="O67" s="222"/>
      <c r="P67" s="52"/>
      <c r="Q67" s="222"/>
      <c r="R67" s="24"/>
    </row>
    <row r="68" spans="2:18">
      <c r="B68" s="23"/>
      <c r="C68" s="222"/>
      <c r="D68" s="51"/>
      <c r="E68" s="222"/>
      <c r="F68" s="222"/>
      <c r="G68" s="222"/>
      <c r="H68" s="52"/>
      <c r="I68" s="222"/>
      <c r="J68" s="51"/>
      <c r="K68" s="222"/>
      <c r="L68" s="222"/>
      <c r="M68" s="222"/>
      <c r="N68" s="222"/>
      <c r="O68" s="222"/>
      <c r="P68" s="52"/>
      <c r="Q68" s="222"/>
      <c r="R68" s="24"/>
    </row>
    <row r="69" spans="2:18">
      <c r="B69" s="23"/>
      <c r="C69" s="222"/>
      <c r="D69" s="51"/>
      <c r="E69" s="222"/>
      <c r="F69" s="222"/>
      <c r="G69" s="222"/>
      <c r="H69" s="52"/>
      <c r="I69" s="222"/>
      <c r="J69" s="51"/>
      <c r="K69" s="222"/>
      <c r="L69" s="222"/>
      <c r="M69" s="222"/>
      <c r="N69" s="222"/>
      <c r="O69" s="222"/>
      <c r="P69" s="52"/>
      <c r="Q69" s="222"/>
      <c r="R69" s="24"/>
    </row>
    <row r="70" spans="2:18" s="1" customFormat="1" ht="15">
      <c r="B70" s="33"/>
      <c r="C70" s="227"/>
      <c r="D70" s="53" t="s">
        <v>48</v>
      </c>
      <c r="E70" s="54"/>
      <c r="F70" s="54"/>
      <c r="G70" s="55" t="s">
        <v>49</v>
      </c>
      <c r="H70" s="56"/>
      <c r="I70" s="227"/>
      <c r="J70" s="53" t="s">
        <v>48</v>
      </c>
      <c r="K70" s="54"/>
      <c r="L70" s="54"/>
      <c r="M70" s="54"/>
      <c r="N70" s="55" t="s">
        <v>49</v>
      </c>
      <c r="O70" s="54"/>
      <c r="P70" s="56"/>
      <c r="Q70" s="227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6" t="s">
        <v>103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35"/>
    </row>
    <row r="77" spans="2:18" s="1" customFormat="1" ht="6.95" customHeight="1">
      <c r="B77" s="33"/>
      <c r="C77" s="227"/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35"/>
    </row>
    <row r="78" spans="2:18" s="1" customFormat="1" ht="30" customHeight="1">
      <c r="B78" s="33"/>
      <c r="C78" s="228" t="s">
        <v>17</v>
      </c>
      <c r="D78" s="227"/>
      <c r="E78" s="227"/>
      <c r="F78" s="268" t="str">
        <f>F6</f>
        <v>FZŠ Chodovická 2250/36, Praha 9 - Rekonstrukce ležatých rozvodů vody - 2. etapa</v>
      </c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227"/>
      <c r="R78" s="35"/>
    </row>
    <row r="79" spans="2:18" s="1" customFormat="1" ht="36.950000000000003" customHeight="1">
      <c r="B79" s="33"/>
      <c r="C79" s="67" t="s">
        <v>99</v>
      </c>
      <c r="D79" s="227"/>
      <c r="E79" s="227"/>
      <c r="F79" s="250" t="str">
        <f>F7</f>
        <v>01.1 - SO 01.1 ZTI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27"/>
      <c r="R79" s="35"/>
    </row>
    <row r="80" spans="2:18" s="1" customFormat="1" ht="6.95" customHeight="1">
      <c r="B80" s="33"/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35"/>
    </row>
    <row r="81" spans="2:47" s="1" customFormat="1" ht="18" customHeight="1">
      <c r="B81" s="33"/>
      <c r="C81" s="228" t="s">
        <v>21</v>
      </c>
      <c r="D81" s="227"/>
      <c r="E81" s="227"/>
      <c r="F81" s="224" t="str">
        <f>F9</f>
        <v xml:space="preserve"> </v>
      </c>
      <c r="G81" s="227"/>
      <c r="H81" s="227"/>
      <c r="I81" s="227"/>
      <c r="J81" s="227"/>
      <c r="K81" s="228" t="s">
        <v>23</v>
      </c>
      <c r="L81" s="227"/>
      <c r="M81" s="271" t="str">
        <f>IF(O9="","",O9)</f>
        <v>29.3.2017</v>
      </c>
      <c r="N81" s="271"/>
      <c r="O81" s="271"/>
      <c r="P81" s="271"/>
      <c r="Q81" s="227"/>
      <c r="R81" s="35"/>
    </row>
    <row r="82" spans="2:47" s="1" customFormat="1" ht="6.95" customHeight="1">
      <c r="B82" s="33"/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35"/>
    </row>
    <row r="83" spans="2:47" s="1" customFormat="1" ht="15">
      <c r="B83" s="33"/>
      <c r="C83" s="228" t="s">
        <v>25</v>
      </c>
      <c r="D83" s="227"/>
      <c r="E83" s="227"/>
      <c r="F83" s="224" t="str">
        <f>E12</f>
        <v xml:space="preserve"> </v>
      </c>
      <c r="G83" s="227"/>
      <c r="H83" s="227"/>
      <c r="I83" s="227"/>
      <c r="J83" s="227"/>
      <c r="K83" s="228" t="s">
        <v>29</v>
      </c>
      <c r="L83" s="227"/>
      <c r="M83" s="238" t="str">
        <f>E18</f>
        <v xml:space="preserve"> </v>
      </c>
      <c r="N83" s="238"/>
      <c r="O83" s="238"/>
      <c r="P83" s="238"/>
      <c r="Q83" s="238"/>
      <c r="R83" s="35"/>
    </row>
    <row r="84" spans="2:47" s="1" customFormat="1" ht="14.45" customHeight="1">
      <c r="B84" s="33"/>
      <c r="C84" s="228" t="s">
        <v>28</v>
      </c>
      <c r="D84" s="227"/>
      <c r="E84" s="227"/>
      <c r="F84" s="224" t="str">
        <f>IF(E15="","",E15)</f>
        <v xml:space="preserve"> </v>
      </c>
      <c r="G84" s="227"/>
      <c r="H84" s="227"/>
      <c r="I84" s="227"/>
      <c r="J84" s="227"/>
      <c r="K84" s="228" t="s">
        <v>31</v>
      </c>
      <c r="L84" s="227"/>
      <c r="M84" s="238" t="str">
        <f>E21</f>
        <v xml:space="preserve"> </v>
      </c>
      <c r="N84" s="238"/>
      <c r="O84" s="238"/>
      <c r="P84" s="238"/>
      <c r="Q84" s="238"/>
      <c r="R84" s="35"/>
    </row>
    <row r="85" spans="2:47" s="1" customFormat="1" ht="10.35" customHeight="1">
      <c r="B85" s="33"/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35"/>
    </row>
    <row r="86" spans="2:47" s="1" customFormat="1" ht="29.25" customHeight="1">
      <c r="B86" s="33"/>
      <c r="C86" s="276" t="s">
        <v>104</v>
      </c>
      <c r="D86" s="277"/>
      <c r="E86" s="277"/>
      <c r="F86" s="277"/>
      <c r="G86" s="277"/>
      <c r="H86" s="230"/>
      <c r="I86" s="230"/>
      <c r="J86" s="230"/>
      <c r="K86" s="230"/>
      <c r="L86" s="230"/>
      <c r="M86" s="230"/>
      <c r="N86" s="276" t="s">
        <v>105</v>
      </c>
      <c r="O86" s="277"/>
      <c r="P86" s="277"/>
      <c r="Q86" s="277"/>
      <c r="R86" s="35"/>
    </row>
    <row r="87" spans="2:47" s="1" customFormat="1" ht="10.35" customHeight="1">
      <c r="B87" s="33"/>
      <c r="C87" s="227"/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35"/>
    </row>
    <row r="88" spans="2:47" s="1" customFormat="1" ht="29.25" customHeight="1">
      <c r="B88" s="33"/>
      <c r="C88" s="110" t="s">
        <v>106</v>
      </c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55">
        <f>N111</f>
        <v>0</v>
      </c>
      <c r="O88" s="278"/>
      <c r="P88" s="278"/>
      <c r="Q88" s="278"/>
      <c r="R88" s="35"/>
      <c r="AU88" s="19" t="s">
        <v>107</v>
      </c>
    </row>
    <row r="89" spans="2:47" s="6" customFormat="1" ht="24.95" customHeight="1">
      <c r="B89" s="111"/>
      <c r="C89" s="229"/>
      <c r="D89" s="113" t="s">
        <v>359</v>
      </c>
      <c r="E89" s="229"/>
      <c r="F89" s="229"/>
      <c r="G89" s="229"/>
      <c r="H89" s="229"/>
      <c r="I89" s="229"/>
      <c r="J89" s="229"/>
      <c r="K89" s="229"/>
      <c r="L89" s="229"/>
      <c r="M89" s="229"/>
      <c r="N89" s="279">
        <f>N112</f>
        <v>0</v>
      </c>
      <c r="O89" s="280"/>
      <c r="P89" s="280"/>
      <c r="Q89" s="280"/>
      <c r="R89" s="114"/>
    </row>
    <row r="90" spans="2:47" s="7" customFormat="1" ht="19.899999999999999" customHeight="1">
      <c r="B90" s="115"/>
      <c r="C90" s="226"/>
      <c r="D90" s="117" t="s">
        <v>360</v>
      </c>
      <c r="E90" s="226"/>
      <c r="F90" s="226"/>
      <c r="G90" s="226"/>
      <c r="H90" s="226"/>
      <c r="I90" s="226"/>
      <c r="J90" s="226"/>
      <c r="K90" s="226"/>
      <c r="L90" s="226"/>
      <c r="M90" s="226"/>
      <c r="N90" s="281">
        <f>N113</f>
        <v>0</v>
      </c>
      <c r="O90" s="282"/>
      <c r="P90" s="282"/>
      <c r="Q90" s="282"/>
      <c r="R90" s="118"/>
    </row>
    <row r="91" spans="2:47" s="1" customFormat="1" ht="21.75" customHeight="1">
      <c r="B91" s="33"/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35"/>
    </row>
    <row r="92" spans="2:47" s="1" customFormat="1" ht="29.25" customHeight="1">
      <c r="B92" s="33"/>
      <c r="C92" s="110" t="s">
        <v>118</v>
      </c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78">
        <v>0</v>
      </c>
      <c r="O92" s="283"/>
      <c r="P92" s="283"/>
      <c r="Q92" s="283"/>
      <c r="R92" s="35"/>
      <c r="T92" s="119"/>
      <c r="U92" s="120" t="s">
        <v>36</v>
      </c>
    </row>
    <row r="93" spans="2:47" s="1" customFormat="1" ht="18" customHeight="1">
      <c r="B93" s="33"/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7"/>
      <c r="R93" s="35"/>
    </row>
    <row r="94" spans="2:47" s="1" customFormat="1" ht="29.25" customHeight="1">
      <c r="B94" s="33"/>
      <c r="C94" s="101" t="s">
        <v>91</v>
      </c>
      <c r="D94" s="230"/>
      <c r="E94" s="230"/>
      <c r="F94" s="230"/>
      <c r="G94" s="230"/>
      <c r="H94" s="230"/>
      <c r="I94" s="230"/>
      <c r="J94" s="230"/>
      <c r="K94" s="230"/>
      <c r="L94" s="258">
        <f>ROUND(SUM(N88+N92),2)</f>
        <v>0</v>
      </c>
      <c r="M94" s="258"/>
      <c r="N94" s="258"/>
      <c r="O94" s="258"/>
      <c r="P94" s="258"/>
      <c r="Q94" s="258"/>
      <c r="R94" s="35"/>
    </row>
    <row r="95" spans="2:47" s="1" customFormat="1" ht="6.95" customHeight="1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9"/>
    </row>
    <row r="99" spans="2:6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0" spans="2:63" s="1" customFormat="1" ht="36.950000000000003" customHeight="1">
      <c r="B100" s="33"/>
      <c r="C100" s="236" t="s">
        <v>119</v>
      </c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35"/>
    </row>
    <row r="101" spans="2:63" s="1" customFormat="1" ht="6.95" customHeight="1">
      <c r="B101" s="33"/>
      <c r="C101" s="227"/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35"/>
    </row>
    <row r="102" spans="2:63" s="1" customFormat="1" ht="30" customHeight="1">
      <c r="B102" s="33"/>
      <c r="C102" s="228" t="s">
        <v>17</v>
      </c>
      <c r="D102" s="227"/>
      <c r="E102" s="227"/>
      <c r="F102" s="268" t="str">
        <f>F6</f>
        <v>FZŠ Chodovická 2250/36, Praha 9 - Rekonstrukce ležatých rozvodů vody - 2. etapa</v>
      </c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227"/>
      <c r="R102" s="35"/>
    </row>
    <row r="103" spans="2:63" s="1" customFormat="1" ht="36.950000000000003" customHeight="1">
      <c r="B103" s="33"/>
      <c r="C103" s="67" t="s">
        <v>99</v>
      </c>
      <c r="D103" s="227"/>
      <c r="E103" s="227"/>
      <c r="F103" s="250" t="str">
        <f>F7</f>
        <v>01.1 - SO 01.1 ZTI</v>
      </c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227"/>
      <c r="R103" s="35"/>
    </row>
    <row r="104" spans="2:63" s="1" customFormat="1" ht="6.95" customHeight="1">
      <c r="B104" s="33"/>
      <c r="C104" s="227"/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35"/>
    </row>
    <row r="105" spans="2:63" s="1" customFormat="1" ht="18" customHeight="1">
      <c r="B105" s="33"/>
      <c r="C105" s="228" t="s">
        <v>21</v>
      </c>
      <c r="D105" s="227"/>
      <c r="E105" s="227"/>
      <c r="F105" s="224" t="str">
        <f>F9</f>
        <v xml:space="preserve"> </v>
      </c>
      <c r="G105" s="227"/>
      <c r="H105" s="227"/>
      <c r="I105" s="227"/>
      <c r="J105" s="227"/>
      <c r="K105" s="228" t="s">
        <v>23</v>
      </c>
      <c r="L105" s="227"/>
      <c r="M105" s="271" t="str">
        <f>IF(O9="","",O9)</f>
        <v>29.3.2017</v>
      </c>
      <c r="N105" s="271"/>
      <c r="O105" s="271"/>
      <c r="P105" s="271"/>
      <c r="Q105" s="227"/>
      <c r="R105" s="35"/>
    </row>
    <row r="106" spans="2:63" s="1" customFormat="1" ht="6.95" customHeight="1">
      <c r="B106" s="33"/>
      <c r="C106" s="227"/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35"/>
    </row>
    <row r="107" spans="2:63" s="1" customFormat="1" ht="15">
      <c r="B107" s="33"/>
      <c r="C107" s="228" t="s">
        <v>25</v>
      </c>
      <c r="D107" s="227"/>
      <c r="E107" s="227"/>
      <c r="F107" s="224" t="str">
        <f>E12</f>
        <v xml:space="preserve"> </v>
      </c>
      <c r="G107" s="227"/>
      <c r="H107" s="227"/>
      <c r="I107" s="227"/>
      <c r="J107" s="227"/>
      <c r="K107" s="228" t="s">
        <v>29</v>
      </c>
      <c r="L107" s="227"/>
      <c r="M107" s="238" t="str">
        <f>E18</f>
        <v xml:space="preserve"> </v>
      </c>
      <c r="N107" s="238"/>
      <c r="O107" s="238"/>
      <c r="P107" s="238"/>
      <c r="Q107" s="238"/>
      <c r="R107" s="35"/>
    </row>
    <row r="108" spans="2:63" s="1" customFormat="1" ht="14.45" customHeight="1">
      <c r="B108" s="33"/>
      <c r="C108" s="228" t="s">
        <v>28</v>
      </c>
      <c r="D108" s="227"/>
      <c r="E108" s="227"/>
      <c r="F108" s="224" t="str">
        <f>IF(E15="","",E15)</f>
        <v xml:space="preserve"> </v>
      </c>
      <c r="G108" s="227"/>
      <c r="H108" s="227"/>
      <c r="I108" s="227"/>
      <c r="J108" s="227"/>
      <c r="K108" s="228" t="s">
        <v>31</v>
      </c>
      <c r="L108" s="227"/>
      <c r="M108" s="238" t="str">
        <f>E21</f>
        <v xml:space="preserve"> </v>
      </c>
      <c r="N108" s="238"/>
      <c r="O108" s="238"/>
      <c r="P108" s="238"/>
      <c r="Q108" s="238"/>
      <c r="R108" s="35"/>
    </row>
    <row r="109" spans="2:63" s="1" customFormat="1" ht="10.35" customHeight="1">
      <c r="B109" s="33"/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35"/>
    </row>
    <row r="110" spans="2:63" s="8" customFormat="1" ht="29.25" customHeight="1">
      <c r="B110" s="121"/>
      <c r="C110" s="122" t="s">
        <v>120</v>
      </c>
      <c r="D110" s="225" t="s">
        <v>121</v>
      </c>
      <c r="E110" s="225" t="s">
        <v>54</v>
      </c>
      <c r="F110" s="284" t="s">
        <v>122</v>
      </c>
      <c r="G110" s="284"/>
      <c r="H110" s="284"/>
      <c r="I110" s="284"/>
      <c r="J110" s="225" t="s">
        <v>123</v>
      </c>
      <c r="K110" s="225" t="s">
        <v>124</v>
      </c>
      <c r="L110" s="285" t="s">
        <v>125</v>
      </c>
      <c r="M110" s="285"/>
      <c r="N110" s="284" t="s">
        <v>105</v>
      </c>
      <c r="O110" s="284"/>
      <c r="P110" s="284"/>
      <c r="Q110" s="286"/>
      <c r="R110" s="124"/>
      <c r="T110" s="74" t="s">
        <v>126</v>
      </c>
      <c r="U110" s="75" t="s">
        <v>36</v>
      </c>
      <c r="V110" s="75" t="s">
        <v>127</v>
      </c>
      <c r="W110" s="75" t="s">
        <v>128</v>
      </c>
      <c r="X110" s="75" t="s">
        <v>129</v>
      </c>
      <c r="Y110" s="75" t="s">
        <v>130</v>
      </c>
      <c r="Z110" s="75" t="s">
        <v>131</v>
      </c>
      <c r="AA110" s="76" t="s">
        <v>132</v>
      </c>
    </row>
    <row r="111" spans="2:63" s="1" customFormat="1" ht="29.25" customHeight="1">
      <c r="B111" s="33"/>
      <c r="C111" s="78" t="s">
        <v>101</v>
      </c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96">
        <f>BK111</f>
        <v>0</v>
      </c>
      <c r="O111" s="297"/>
      <c r="P111" s="297"/>
      <c r="Q111" s="297"/>
      <c r="R111" s="35"/>
      <c r="T111" s="77"/>
      <c r="U111" s="49"/>
      <c r="V111" s="49"/>
      <c r="W111" s="125">
        <f>W112</f>
        <v>0</v>
      </c>
      <c r="X111" s="49"/>
      <c r="Y111" s="125">
        <f>Y112</f>
        <v>0</v>
      </c>
      <c r="Z111" s="49"/>
      <c r="AA111" s="126">
        <f>AA112</f>
        <v>0</v>
      </c>
      <c r="AT111" s="19" t="s">
        <v>71</v>
      </c>
      <c r="AU111" s="19" t="s">
        <v>107</v>
      </c>
      <c r="BK111" s="127">
        <f>BK112</f>
        <v>0</v>
      </c>
    </row>
    <row r="112" spans="2:63" s="9" customFormat="1" ht="37.35" customHeight="1">
      <c r="B112" s="128"/>
      <c r="C112" s="129"/>
      <c r="D112" s="130" t="s">
        <v>359</v>
      </c>
      <c r="E112" s="130"/>
      <c r="F112" s="130"/>
      <c r="G112" s="130"/>
      <c r="H112" s="130"/>
      <c r="I112" s="130"/>
      <c r="J112" s="130"/>
      <c r="K112" s="130"/>
      <c r="L112" s="130"/>
      <c r="M112" s="130"/>
      <c r="N112" s="298">
        <f>BK112</f>
        <v>0</v>
      </c>
      <c r="O112" s="279"/>
      <c r="P112" s="279"/>
      <c r="Q112" s="279"/>
      <c r="R112" s="131"/>
      <c r="T112" s="132"/>
      <c r="U112" s="129"/>
      <c r="V112" s="129"/>
      <c r="W112" s="133">
        <f>W113</f>
        <v>0</v>
      </c>
      <c r="X112" s="129"/>
      <c r="Y112" s="133">
        <f>Y113</f>
        <v>0</v>
      </c>
      <c r="Z112" s="129"/>
      <c r="AA112" s="134">
        <f>AA113</f>
        <v>0</v>
      </c>
      <c r="AR112" s="135" t="s">
        <v>97</v>
      </c>
      <c r="AT112" s="136" t="s">
        <v>71</v>
      </c>
      <c r="AU112" s="136" t="s">
        <v>72</v>
      </c>
      <c r="AY112" s="135" t="s">
        <v>133</v>
      </c>
      <c r="BK112" s="137">
        <f>BK113</f>
        <v>0</v>
      </c>
    </row>
    <row r="113" spans="2:65" s="9" customFormat="1" ht="19.899999999999999" customHeight="1">
      <c r="B113" s="128"/>
      <c r="C113" s="129"/>
      <c r="D113" s="138" t="s">
        <v>360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99">
        <f>BK113</f>
        <v>0</v>
      </c>
      <c r="O113" s="300"/>
      <c r="P113" s="300"/>
      <c r="Q113" s="300"/>
      <c r="R113" s="131"/>
      <c r="T113" s="132"/>
      <c r="U113" s="129"/>
      <c r="V113" s="129"/>
      <c r="W113" s="133">
        <f>W114</f>
        <v>0</v>
      </c>
      <c r="X113" s="129"/>
      <c r="Y113" s="133">
        <f>Y114</f>
        <v>0</v>
      </c>
      <c r="Z113" s="129"/>
      <c r="AA113" s="134">
        <f>AA114</f>
        <v>0</v>
      </c>
      <c r="AR113" s="135" t="s">
        <v>97</v>
      </c>
      <c r="AT113" s="136" t="s">
        <v>71</v>
      </c>
      <c r="AU113" s="136" t="s">
        <v>80</v>
      </c>
      <c r="AY113" s="135" t="s">
        <v>133</v>
      </c>
      <c r="BK113" s="137">
        <f>BK114</f>
        <v>0</v>
      </c>
    </row>
    <row r="114" spans="2:65" s="1" customFormat="1" ht="22.5" customHeight="1">
      <c r="B114" s="139"/>
      <c r="C114" s="140" t="s">
        <v>80</v>
      </c>
      <c r="D114" s="140" t="s">
        <v>134</v>
      </c>
      <c r="E114" s="141" t="s">
        <v>361</v>
      </c>
      <c r="F114" s="287" t="s">
        <v>362</v>
      </c>
      <c r="G114" s="287"/>
      <c r="H114" s="287"/>
      <c r="I114" s="287"/>
      <c r="J114" s="142" t="s">
        <v>5</v>
      </c>
      <c r="K114" s="143">
        <v>1</v>
      </c>
      <c r="L114" s="288">
        <v>0</v>
      </c>
      <c r="M114" s="288"/>
      <c r="N114" s="288">
        <f>ROUND(L114*K114,2)</f>
        <v>0</v>
      </c>
      <c r="O114" s="288"/>
      <c r="P114" s="288"/>
      <c r="Q114" s="288"/>
      <c r="R114" s="144"/>
      <c r="T114" s="145" t="s">
        <v>5</v>
      </c>
      <c r="U114" s="169" t="s">
        <v>37</v>
      </c>
      <c r="V114" s="170">
        <v>0</v>
      </c>
      <c r="W114" s="170">
        <f>V114*K114</f>
        <v>0</v>
      </c>
      <c r="X114" s="170">
        <v>0</v>
      </c>
      <c r="Y114" s="170">
        <f>X114*K114</f>
        <v>0</v>
      </c>
      <c r="Z114" s="170">
        <v>0</v>
      </c>
      <c r="AA114" s="171">
        <f>Z114*K114</f>
        <v>0</v>
      </c>
      <c r="AR114" s="19" t="s">
        <v>206</v>
      </c>
      <c r="AT114" s="19" t="s">
        <v>134</v>
      </c>
      <c r="AU114" s="19" t="s">
        <v>97</v>
      </c>
      <c r="AY114" s="19" t="s">
        <v>133</v>
      </c>
      <c r="BE114" s="148">
        <f>IF(U114="základní",N114,0)</f>
        <v>0</v>
      </c>
      <c r="BF114" s="148">
        <f>IF(U114="snížená",N114,0)</f>
        <v>0</v>
      </c>
      <c r="BG114" s="148">
        <f>IF(U114="zákl. přenesená",N114,0)</f>
        <v>0</v>
      </c>
      <c r="BH114" s="148">
        <f>IF(U114="sníž. přenesená",N114,0)</f>
        <v>0</v>
      </c>
      <c r="BI114" s="148">
        <f>IF(U114="nulová",N114,0)</f>
        <v>0</v>
      </c>
      <c r="BJ114" s="19" t="s">
        <v>80</v>
      </c>
      <c r="BK114" s="148">
        <f>ROUND(L114*K114,2)</f>
        <v>0</v>
      </c>
      <c r="BL114" s="19" t="s">
        <v>206</v>
      </c>
      <c r="BM114" s="19" t="s">
        <v>363</v>
      </c>
    </row>
    <row r="115" spans="2:65" s="1" customFormat="1" ht="6.95" customHeight="1"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9"/>
    </row>
  </sheetData>
  <mergeCells count="58">
    <mergeCell ref="N111:Q111"/>
    <mergeCell ref="N112:Q112"/>
    <mergeCell ref="N113:Q113"/>
    <mergeCell ref="F114:I114"/>
    <mergeCell ref="L114:M114"/>
    <mergeCell ref="N114:Q114"/>
    <mergeCell ref="F102:P102"/>
    <mergeCell ref="F103:P103"/>
    <mergeCell ref="M105:P105"/>
    <mergeCell ref="M107:Q107"/>
    <mergeCell ref="M108:Q108"/>
    <mergeCell ref="F110:I110"/>
    <mergeCell ref="L110:M110"/>
    <mergeCell ref="N110:Q110"/>
    <mergeCell ref="N88:Q88"/>
    <mergeCell ref="N89:Q89"/>
    <mergeCell ref="N90:Q90"/>
    <mergeCell ref="N92:Q92"/>
    <mergeCell ref="L94:Q94"/>
    <mergeCell ref="C100:Q100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5"/>
  <sheetViews>
    <sheetView showGridLines="0" workbookViewId="0">
      <pane ySplit="1" topLeftCell="A91" activePane="bottomLeft" state="frozen"/>
      <selection pane="bottomLeft" activeCell="N118" sqref="N118"/>
    </sheetView>
  </sheetViews>
  <sheetFormatPr defaultRowHeight="13.5"/>
  <cols>
    <col min="1" max="1" width="8.33203125" style="219" customWidth="1"/>
    <col min="2" max="2" width="1.6640625" style="219" customWidth="1"/>
    <col min="3" max="3" width="4.1640625" style="219" customWidth="1"/>
    <col min="4" max="4" width="4.33203125" style="219" customWidth="1"/>
    <col min="5" max="5" width="17.1640625" style="219" customWidth="1"/>
    <col min="6" max="7" width="11.1640625" style="219" customWidth="1"/>
    <col min="8" max="8" width="12.5" style="219" customWidth="1"/>
    <col min="9" max="9" width="7" style="219" customWidth="1"/>
    <col min="10" max="10" width="5.1640625" style="219" customWidth="1"/>
    <col min="11" max="11" width="11.5" style="219" customWidth="1"/>
    <col min="12" max="12" width="12" style="219" customWidth="1"/>
    <col min="13" max="14" width="6" style="219" customWidth="1"/>
    <col min="15" max="15" width="2" style="219" customWidth="1"/>
    <col min="16" max="16" width="12.5" style="219" customWidth="1"/>
    <col min="17" max="17" width="4.1640625" style="219" customWidth="1"/>
    <col min="18" max="18" width="1.6640625" style="219" customWidth="1"/>
    <col min="19" max="19" width="8.1640625" style="219" customWidth="1"/>
    <col min="20" max="20" width="29.6640625" style="219" hidden="1" customWidth="1"/>
    <col min="21" max="21" width="16.33203125" style="219" hidden="1" customWidth="1"/>
    <col min="22" max="22" width="12.33203125" style="219" hidden="1" customWidth="1"/>
    <col min="23" max="23" width="16.33203125" style="219" hidden="1" customWidth="1"/>
    <col min="24" max="24" width="12.1640625" style="219" hidden="1" customWidth="1"/>
    <col min="25" max="25" width="15" style="219" hidden="1" customWidth="1"/>
    <col min="26" max="26" width="11" style="219" hidden="1" customWidth="1"/>
    <col min="27" max="27" width="15" style="219" hidden="1" customWidth="1"/>
    <col min="28" max="28" width="16.33203125" style="219" hidden="1" customWidth="1"/>
    <col min="29" max="29" width="11" style="219" customWidth="1"/>
    <col min="30" max="30" width="15" style="219" customWidth="1"/>
    <col min="31" max="31" width="16.33203125" style="219" customWidth="1"/>
    <col min="32" max="16384" width="9.33203125" style="219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92</v>
      </c>
      <c r="G1" s="15"/>
      <c r="H1" s="295" t="s">
        <v>93</v>
      </c>
      <c r="I1" s="295"/>
      <c r="J1" s="295"/>
      <c r="K1" s="295"/>
      <c r="L1" s="15" t="s">
        <v>94</v>
      </c>
      <c r="M1" s="13"/>
      <c r="N1" s="13"/>
      <c r="O1" s="14" t="s">
        <v>95</v>
      </c>
      <c r="P1" s="13"/>
      <c r="Q1" s="13"/>
      <c r="R1" s="13"/>
      <c r="S1" s="15" t="s">
        <v>96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59" t="s">
        <v>8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T2" s="19" t="s">
        <v>84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97</v>
      </c>
    </row>
    <row r="4" spans="1:66" ht="36.950000000000003" customHeight="1">
      <c r="B4" s="23"/>
      <c r="C4" s="236" t="s">
        <v>98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4"/>
      <c r="T4" s="25" t="s">
        <v>13</v>
      </c>
      <c r="AT4" s="19" t="s">
        <v>6</v>
      </c>
    </row>
    <row r="5" spans="1:66" ht="6.95" customHeight="1">
      <c r="B5" s="23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4"/>
    </row>
    <row r="6" spans="1:66" ht="25.35" customHeight="1">
      <c r="B6" s="23"/>
      <c r="C6" s="222"/>
      <c r="D6" s="228" t="s">
        <v>17</v>
      </c>
      <c r="E6" s="222"/>
      <c r="F6" s="268" t="str">
        <f>'Rekapitulace stavby'!K6</f>
        <v>FZŠ Chodovická 2250/36, Praha 9 - Rekonstrukce ležatých rozvodů vody - 2. etapa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22"/>
      <c r="R6" s="24"/>
    </row>
    <row r="7" spans="1:66" s="1" customFormat="1" ht="32.85" customHeight="1">
      <c r="B7" s="33"/>
      <c r="C7" s="227"/>
      <c r="D7" s="29" t="s">
        <v>99</v>
      </c>
      <c r="E7" s="227"/>
      <c r="F7" s="240" t="s">
        <v>358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27"/>
      <c r="R7" s="35"/>
    </row>
    <row r="8" spans="1:66" s="1" customFormat="1" ht="14.45" customHeight="1">
      <c r="B8" s="33"/>
      <c r="C8" s="227"/>
      <c r="D8" s="228" t="s">
        <v>19</v>
      </c>
      <c r="E8" s="227"/>
      <c r="F8" s="224" t="s">
        <v>5</v>
      </c>
      <c r="G8" s="227"/>
      <c r="H8" s="227"/>
      <c r="I8" s="227"/>
      <c r="J8" s="227"/>
      <c r="K8" s="227"/>
      <c r="L8" s="227"/>
      <c r="M8" s="228" t="s">
        <v>20</v>
      </c>
      <c r="N8" s="227"/>
      <c r="O8" s="224" t="s">
        <v>5</v>
      </c>
      <c r="P8" s="227"/>
      <c r="Q8" s="227"/>
      <c r="R8" s="35"/>
    </row>
    <row r="9" spans="1:66" s="1" customFormat="1" ht="14.45" customHeight="1">
      <c r="B9" s="33"/>
      <c r="C9" s="227"/>
      <c r="D9" s="228" t="s">
        <v>21</v>
      </c>
      <c r="E9" s="227"/>
      <c r="F9" s="224" t="s">
        <v>22</v>
      </c>
      <c r="G9" s="227"/>
      <c r="H9" s="227"/>
      <c r="I9" s="227"/>
      <c r="J9" s="227"/>
      <c r="K9" s="227"/>
      <c r="L9" s="227"/>
      <c r="M9" s="228" t="s">
        <v>23</v>
      </c>
      <c r="N9" s="227"/>
      <c r="O9" s="271" t="str">
        <f>'Rekapitulace stavby'!AN8</f>
        <v>29.3.2017</v>
      </c>
      <c r="P9" s="271"/>
      <c r="Q9" s="227"/>
      <c r="R9" s="35"/>
    </row>
    <row r="10" spans="1:66" s="1" customFormat="1" ht="10.9" customHeight="1">
      <c r="B10" s="33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35"/>
    </row>
    <row r="11" spans="1:66" s="1" customFormat="1" ht="14.45" customHeight="1">
      <c r="B11" s="33"/>
      <c r="C11" s="227"/>
      <c r="D11" s="228" t="s">
        <v>25</v>
      </c>
      <c r="E11" s="227"/>
      <c r="F11" s="227"/>
      <c r="G11" s="227"/>
      <c r="H11" s="227"/>
      <c r="I11" s="227"/>
      <c r="J11" s="227"/>
      <c r="K11" s="227"/>
      <c r="L11" s="227"/>
      <c r="M11" s="228" t="s">
        <v>26</v>
      </c>
      <c r="N11" s="227"/>
      <c r="O11" s="238" t="str">
        <f>IF('Rekapitulace stavby'!AN10="","",'Rekapitulace stavby'!AN10)</f>
        <v/>
      </c>
      <c r="P11" s="238"/>
      <c r="Q11" s="227"/>
      <c r="R11" s="35"/>
    </row>
    <row r="12" spans="1:66" s="1" customFormat="1" ht="18" customHeight="1">
      <c r="B12" s="33"/>
      <c r="C12" s="227"/>
      <c r="D12" s="227"/>
      <c r="E12" s="224" t="str">
        <f>IF('Rekapitulace stavby'!E11="","",'Rekapitulace stavby'!E11)</f>
        <v xml:space="preserve"> </v>
      </c>
      <c r="F12" s="227"/>
      <c r="G12" s="227"/>
      <c r="H12" s="227"/>
      <c r="I12" s="227"/>
      <c r="J12" s="227"/>
      <c r="K12" s="227"/>
      <c r="L12" s="227"/>
      <c r="M12" s="228" t="s">
        <v>27</v>
      </c>
      <c r="N12" s="227"/>
      <c r="O12" s="238" t="str">
        <f>IF('Rekapitulace stavby'!AN11="","",'Rekapitulace stavby'!AN11)</f>
        <v/>
      </c>
      <c r="P12" s="238"/>
      <c r="Q12" s="227"/>
      <c r="R12" s="35"/>
    </row>
    <row r="13" spans="1:66" s="1" customFormat="1" ht="6.95" customHeight="1">
      <c r="B13" s="33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35"/>
    </row>
    <row r="14" spans="1:66" s="1" customFormat="1" ht="14.45" customHeight="1">
      <c r="B14" s="33"/>
      <c r="C14" s="227"/>
      <c r="D14" s="228" t="s">
        <v>28</v>
      </c>
      <c r="E14" s="227"/>
      <c r="F14" s="227"/>
      <c r="G14" s="227"/>
      <c r="H14" s="227"/>
      <c r="I14" s="227"/>
      <c r="J14" s="227"/>
      <c r="K14" s="227"/>
      <c r="L14" s="227"/>
      <c r="M14" s="228" t="s">
        <v>26</v>
      </c>
      <c r="N14" s="227"/>
      <c r="O14" s="238" t="str">
        <f>IF('Rekapitulace stavby'!AN13="","",'Rekapitulace stavby'!AN13)</f>
        <v/>
      </c>
      <c r="P14" s="238"/>
      <c r="Q14" s="227"/>
      <c r="R14" s="35"/>
    </row>
    <row r="15" spans="1:66" s="1" customFormat="1" ht="18" customHeight="1">
      <c r="B15" s="33"/>
      <c r="C15" s="227"/>
      <c r="D15" s="227"/>
      <c r="E15" s="224" t="str">
        <f>IF('Rekapitulace stavby'!E14="","",'Rekapitulace stavby'!E14)</f>
        <v xml:space="preserve"> </v>
      </c>
      <c r="F15" s="227"/>
      <c r="G15" s="227"/>
      <c r="H15" s="227"/>
      <c r="I15" s="227"/>
      <c r="J15" s="227"/>
      <c r="K15" s="227"/>
      <c r="L15" s="227"/>
      <c r="M15" s="228" t="s">
        <v>27</v>
      </c>
      <c r="N15" s="227"/>
      <c r="O15" s="238" t="str">
        <f>IF('Rekapitulace stavby'!AN14="","",'Rekapitulace stavby'!AN14)</f>
        <v/>
      </c>
      <c r="P15" s="238"/>
      <c r="Q15" s="227"/>
      <c r="R15" s="35"/>
    </row>
    <row r="16" spans="1:66" s="1" customFormat="1" ht="6.95" customHeight="1">
      <c r="B16" s="33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35"/>
    </row>
    <row r="17" spans="2:18" s="1" customFormat="1" ht="14.45" customHeight="1">
      <c r="B17" s="33"/>
      <c r="C17" s="227"/>
      <c r="D17" s="228" t="s">
        <v>29</v>
      </c>
      <c r="E17" s="227"/>
      <c r="F17" s="227"/>
      <c r="G17" s="227"/>
      <c r="H17" s="227"/>
      <c r="I17" s="227"/>
      <c r="J17" s="227"/>
      <c r="K17" s="227"/>
      <c r="L17" s="227"/>
      <c r="M17" s="228" t="s">
        <v>26</v>
      </c>
      <c r="N17" s="227"/>
      <c r="O17" s="238" t="str">
        <f>IF('Rekapitulace stavby'!AN16="","",'Rekapitulace stavby'!AN16)</f>
        <v/>
      </c>
      <c r="P17" s="238"/>
      <c r="Q17" s="227"/>
      <c r="R17" s="35"/>
    </row>
    <row r="18" spans="2:18" s="1" customFormat="1" ht="18" customHeight="1">
      <c r="B18" s="33"/>
      <c r="C18" s="227"/>
      <c r="D18" s="227"/>
      <c r="E18" s="224" t="str">
        <f>IF('Rekapitulace stavby'!E17="","",'Rekapitulace stavby'!E17)</f>
        <v xml:space="preserve"> </v>
      </c>
      <c r="F18" s="227"/>
      <c r="G18" s="227"/>
      <c r="H18" s="227"/>
      <c r="I18" s="227"/>
      <c r="J18" s="227"/>
      <c r="K18" s="227"/>
      <c r="L18" s="227"/>
      <c r="M18" s="228" t="s">
        <v>27</v>
      </c>
      <c r="N18" s="227"/>
      <c r="O18" s="238" t="str">
        <f>IF('Rekapitulace stavby'!AN17="","",'Rekapitulace stavby'!AN17)</f>
        <v/>
      </c>
      <c r="P18" s="238"/>
      <c r="Q18" s="227"/>
      <c r="R18" s="35"/>
    </row>
    <row r="19" spans="2:18" s="1" customFormat="1" ht="6.95" customHeight="1">
      <c r="B19" s="33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35"/>
    </row>
    <row r="20" spans="2:18" s="1" customFormat="1" ht="14.45" customHeight="1">
      <c r="B20" s="33"/>
      <c r="C20" s="227"/>
      <c r="D20" s="228" t="s">
        <v>31</v>
      </c>
      <c r="E20" s="227"/>
      <c r="F20" s="227"/>
      <c r="G20" s="227"/>
      <c r="H20" s="227"/>
      <c r="I20" s="227"/>
      <c r="J20" s="227"/>
      <c r="K20" s="227"/>
      <c r="L20" s="227"/>
      <c r="M20" s="228" t="s">
        <v>26</v>
      </c>
      <c r="N20" s="227"/>
      <c r="O20" s="238" t="str">
        <f>IF('Rekapitulace stavby'!AN19="","",'Rekapitulace stavby'!AN19)</f>
        <v/>
      </c>
      <c r="P20" s="238"/>
      <c r="Q20" s="227"/>
      <c r="R20" s="35"/>
    </row>
    <row r="21" spans="2:18" s="1" customFormat="1" ht="18" customHeight="1">
      <c r="B21" s="33"/>
      <c r="C21" s="227"/>
      <c r="D21" s="227"/>
      <c r="E21" s="224" t="str">
        <f>IF('Rekapitulace stavby'!E20="","",'Rekapitulace stavby'!E20)</f>
        <v xml:space="preserve"> </v>
      </c>
      <c r="F21" s="227"/>
      <c r="G21" s="227"/>
      <c r="H21" s="227"/>
      <c r="I21" s="227"/>
      <c r="J21" s="227"/>
      <c r="K21" s="227"/>
      <c r="L21" s="227"/>
      <c r="M21" s="228" t="s">
        <v>27</v>
      </c>
      <c r="N21" s="227"/>
      <c r="O21" s="238" t="str">
        <f>IF('Rekapitulace stavby'!AN20="","",'Rekapitulace stavby'!AN20)</f>
        <v/>
      </c>
      <c r="P21" s="238"/>
      <c r="Q21" s="227"/>
      <c r="R21" s="35"/>
    </row>
    <row r="22" spans="2:18" s="1" customFormat="1" ht="6.95" customHeight="1">
      <c r="B22" s="33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35"/>
    </row>
    <row r="23" spans="2:18" s="1" customFormat="1" ht="14.45" customHeight="1">
      <c r="B23" s="33"/>
      <c r="C23" s="227"/>
      <c r="D23" s="228" t="s">
        <v>32</v>
      </c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35"/>
    </row>
    <row r="24" spans="2:18" s="1" customFormat="1" ht="22.5" customHeight="1">
      <c r="B24" s="33"/>
      <c r="C24" s="227"/>
      <c r="D24" s="227"/>
      <c r="E24" s="241" t="s">
        <v>5</v>
      </c>
      <c r="F24" s="241"/>
      <c r="G24" s="241"/>
      <c r="H24" s="241"/>
      <c r="I24" s="241"/>
      <c r="J24" s="241"/>
      <c r="K24" s="241"/>
      <c r="L24" s="241"/>
      <c r="M24" s="227"/>
      <c r="N24" s="227"/>
      <c r="O24" s="227"/>
      <c r="P24" s="227"/>
      <c r="Q24" s="227"/>
      <c r="R24" s="35"/>
    </row>
    <row r="25" spans="2:18" s="1" customFormat="1" ht="6.95" customHeight="1">
      <c r="B25" s="33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35"/>
    </row>
    <row r="26" spans="2:18" s="1" customFormat="1" ht="6.95" customHeight="1">
      <c r="B26" s="33"/>
      <c r="C26" s="227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227"/>
      <c r="R26" s="35"/>
    </row>
    <row r="27" spans="2:18" s="1" customFormat="1" ht="14.45" customHeight="1">
      <c r="B27" s="33"/>
      <c r="C27" s="227"/>
      <c r="D27" s="104" t="s">
        <v>101</v>
      </c>
      <c r="E27" s="227"/>
      <c r="F27" s="227"/>
      <c r="G27" s="227"/>
      <c r="H27" s="227"/>
      <c r="I27" s="227"/>
      <c r="J27" s="227"/>
      <c r="K27" s="227"/>
      <c r="L27" s="227"/>
      <c r="M27" s="265">
        <f>N88</f>
        <v>0</v>
      </c>
      <c r="N27" s="265"/>
      <c r="O27" s="265"/>
      <c r="P27" s="265"/>
      <c r="Q27" s="227"/>
      <c r="R27" s="35"/>
    </row>
    <row r="28" spans="2:18" s="1" customFormat="1" ht="14.45" customHeight="1">
      <c r="B28" s="33"/>
      <c r="C28" s="227"/>
      <c r="D28" s="32" t="s">
        <v>102</v>
      </c>
      <c r="E28" s="227"/>
      <c r="F28" s="227"/>
      <c r="G28" s="227"/>
      <c r="H28" s="227"/>
      <c r="I28" s="227"/>
      <c r="J28" s="227"/>
      <c r="K28" s="227"/>
      <c r="L28" s="227"/>
      <c r="M28" s="265">
        <f>N92</f>
        <v>0</v>
      </c>
      <c r="N28" s="265"/>
      <c r="O28" s="265"/>
      <c r="P28" s="265"/>
      <c r="Q28" s="227"/>
      <c r="R28" s="35"/>
    </row>
    <row r="29" spans="2:18" s="1" customFormat="1" ht="6.95" customHeight="1">
      <c r="B29" s="33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35"/>
    </row>
    <row r="30" spans="2:18" s="1" customFormat="1" ht="25.35" customHeight="1">
      <c r="B30" s="33"/>
      <c r="C30" s="227"/>
      <c r="D30" s="105" t="s">
        <v>35</v>
      </c>
      <c r="E30" s="227"/>
      <c r="F30" s="227"/>
      <c r="G30" s="227"/>
      <c r="H30" s="227"/>
      <c r="I30" s="227"/>
      <c r="J30" s="227"/>
      <c r="K30" s="227"/>
      <c r="L30" s="227"/>
      <c r="M30" s="272">
        <f>ROUND(M27+M28,2)</f>
        <v>0</v>
      </c>
      <c r="N30" s="270"/>
      <c r="O30" s="270"/>
      <c r="P30" s="270"/>
      <c r="Q30" s="227"/>
      <c r="R30" s="35"/>
    </row>
    <row r="31" spans="2:18" s="1" customFormat="1" ht="6.95" customHeight="1">
      <c r="B31" s="33"/>
      <c r="C31" s="227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227"/>
      <c r="R31" s="35"/>
    </row>
    <row r="32" spans="2:18" s="1" customFormat="1" ht="14.45" customHeight="1">
      <c r="B32" s="33"/>
      <c r="C32" s="227"/>
      <c r="D32" s="221" t="s">
        <v>36</v>
      </c>
      <c r="E32" s="221" t="s">
        <v>37</v>
      </c>
      <c r="F32" s="223">
        <v>0.21</v>
      </c>
      <c r="G32" s="106" t="s">
        <v>38</v>
      </c>
      <c r="H32" s="273">
        <f>ROUND((SUM(BE92:BE93)+SUM(BE111:BE114)), 2)</f>
        <v>0</v>
      </c>
      <c r="I32" s="270"/>
      <c r="J32" s="270"/>
      <c r="K32" s="227"/>
      <c r="L32" s="227"/>
      <c r="M32" s="273">
        <f>ROUND(ROUND((SUM(BE92:BE93)+SUM(BE111:BE114)), 2)*F32, 2)</f>
        <v>0</v>
      </c>
      <c r="N32" s="270"/>
      <c r="O32" s="270"/>
      <c r="P32" s="270"/>
      <c r="Q32" s="227"/>
      <c r="R32" s="35"/>
    </row>
    <row r="33" spans="2:18" s="1" customFormat="1" ht="14.45" customHeight="1">
      <c r="B33" s="33"/>
      <c r="C33" s="227"/>
      <c r="D33" s="227"/>
      <c r="E33" s="221" t="s">
        <v>39</v>
      </c>
      <c r="F33" s="223">
        <v>0.15</v>
      </c>
      <c r="G33" s="106" t="s">
        <v>38</v>
      </c>
      <c r="H33" s="273">
        <f>ROUND((SUM(BF92:BF93)+SUM(BF111:BF114)), 2)</f>
        <v>0</v>
      </c>
      <c r="I33" s="270"/>
      <c r="J33" s="270"/>
      <c r="K33" s="227"/>
      <c r="L33" s="227"/>
      <c r="M33" s="273">
        <f>ROUND(ROUND((SUM(BF92:BF93)+SUM(BF111:BF114)), 2)*F33, 2)</f>
        <v>0</v>
      </c>
      <c r="N33" s="270"/>
      <c r="O33" s="270"/>
      <c r="P33" s="270"/>
      <c r="Q33" s="227"/>
      <c r="R33" s="35"/>
    </row>
    <row r="34" spans="2:18" s="1" customFormat="1" ht="14.45" hidden="1" customHeight="1">
      <c r="B34" s="33"/>
      <c r="C34" s="227"/>
      <c r="D34" s="227"/>
      <c r="E34" s="221" t="s">
        <v>40</v>
      </c>
      <c r="F34" s="223">
        <v>0.21</v>
      </c>
      <c r="G34" s="106" t="s">
        <v>38</v>
      </c>
      <c r="H34" s="273">
        <f>ROUND((SUM(BG92:BG93)+SUM(BG111:BG114)), 2)</f>
        <v>0</v>
      </c>
      <c r="I34" s="270"/>
      <c r="J34" s="270"/>
      <c r="K34" s="227"/>
      <c r="L34" s="227"/>
      <c r="M34" s="273">
        <v>0</v>
      </c>
      <c r="N34" s="270"/>
      <c r="O34" s="270"/>
      <c r="P34" s="270"/>
      <c r="Q34" s="227"/>
      <c r="R34" s="35"/>
    </row>
    <row r="35" spans="2:18" s="1" customFormat="1" ht="14.45" hidden="1" customHeight="1">
      <c r="B35" s="33"/>
      <c r="C35" s="227"/>
      <c r="D35" s="227"/>
      <c r="E35" s="221" t="s">
        <v>41</v>
      </c>
      <c r="F35" s="223">
        <v>0.15</v>
      </c>
      <c r="G35" s="106" t="s">
        <v>38</v>
      </c>
      <c r="H35" s="273">
        <f>ROUND((SUM(BH92:BH93)+SUM(BH111:BH114)), 2)</f>
        <v>0</v>
      </c>
      <c r="I35" s="270"/>
      <c r="J35" s="270"/>
      <c r="K35" s="227"/>
      <c r="L35" s="227"/>
      <c r="M35" s="273">
        <v>0</v>
      </c>
      <c r="N35" s="270"/>
      <c r="O35" s="270"/>
      <c r="P35" s="270"/>
      <c r="Q35" s="227"/>
      <c r="R35" s="35"/>
    </row>
    <row r="36" spans="2:18" s="1" customFormat="1" ht="14.45" hidden="1" customHeight="1">
      <c r="B36" s="33"/>
      <c r="C36" s="227"/>
      <c r="D36" s="227"/>
      <c r="E36" s="221" t="s">
        <v>42</v>
      </c>
      <c r="F36" s="223">
        <v>0</v>
      </c>
      <c r="G36" s="106" t="s">
        <v>38</v>
      </c>
      <c r="H36" s="273">
        <f>ROUND((SUM(BI92:BI93)+SUM(BI111:BI114)), 2)</f>
        <v>0</v>
      </c>
      <c r="I36" s="270"/>
      <c r="J36" s="270"/>
      <c r="K36" s="227"/>
      <c r="L36" s="227"/>
      <c r="M36" s="273">
        <v>0</v>
      </c>
      <c r="N36" s="270"/>
      <c r="O36" s="270"/>
      <c r="P36" s="270"/>
      <c r="Q36" s="227"/>
      <c r="R36" s="35"/>
    </row>
    <row r="37" spans="2:18" s="1" customFormat="1" ht="6.95" customHeight="1">
      <c r="B37" s="33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35"/>
    </row>
    <row r="38" spans="2:18" s="1" customFormat="1" ht="25.35" customHeight="1">
      <c r="B38" s="33"/>
      <c r="C38" s="230"/>
      <c r="D38" s="107" t="s">
        <v>43</v>
      </c>
      <c r="E38" s="73"/>
      <c r="F38" s="73"/>
      <c r="G38" s="108" t="s">
        <v>44</v>
      </c>
      <c r="H38" s="109" t="s">
        <v>45</v>
      </c>
      <c r="I38" s="73"/>
      <c r="J38" s="73"/>
      <c r="K38" s="73"/>
      <c r="L38" s="274">
        <f>SUM(M30:M36)</f>
        <v>0</v>
      </c>
      <c r="M38" s="274"/>
      <c r="N38" s="274"/>
      <c r="O38" s="274"/>
      <c r="P38" s="275"/>
      <c r="Q38" s="230"/>
      <c r="R38" s="35"/>
    </row>
    <row r="39" spans="2:18" s="1" customFormat="1" ht="14.45" customHeight="1">
      <c r="B39" s="33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35"/>
    </row>
    <row r="40" spans="2:18" s="1" customFormat="1" ht="14.45" customHeight="1">
      <c r="B40" s="33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35"/>
    </row>
    <row r="41" spans="2:18">
      <c r="B41" s="23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4"/>
    </row>
    <row r="42" spans="2:18">
      <c r="B42" s="23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4"/>
    </row>
    <row r="43" spans="2:18">
      <c r="B43" s="23"/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4"/>
    </row>
    <row r="44" spans="2:18">
      <c r="B44" s="23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4"/>
    </row>
    <row r="45" spans="2:18">
      <c r="B45" s="23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4"/>
    </row>
    <row r="46" spans="2:18">
      <c r="B46" s="23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4"/>
    </row>
    <row r="47" spans="2:18">
      <c r="B47" s="23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4"/>
    </row>
    <row r="48" spans="2:18">
      <c r="B48" s="23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4"/>
    </row>
    <row r="49" spans="2:18">
      <c r="B49" s="23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4"/>
    </row>
    <row r="50" spans="2:18" s="1" customFormat="1" ht="15">
      <c r="B50" s="33"/>
      <c r="C50" s="227"/>
      <c r="D50" s="48" t="s">
        <v>46</v>
      </c>
      <c r="E50" s="49"/>
      <c r="F50" s="49"/>
      <c r="G50" s="49"/>
      <c r="H50" s="50"/>
      <c r="I50" s="227"/>
      <c r="J50" s="48" t="s">
        <v>47</v>
      </c>
      <c r="K50" s="49"/>
      <c r="L50" s="49"/>
      <c r="M50" s="49"/>
      <c r="N50" s="49"/>
      <c r="O50" s="49"/>
      <c r="P50" s="50"/>
      <c r="Q50" s="227"/>
      <c r="R50" s="35"/>
    </row>
    <row r="51" spans="2:18">
      <c r="B51" s="23"/>
      <c r="C51" s="222"/>
      <c r="D51" s="51"/>
      <c r="E51" s="222"/>
      <c r="F51" s="222"/>
      <c r="G51" s="222"/>
      <c r="H51" s="52"/>
      <c r="I51" s="222"/>
      <c r="J51" s="51"/>
      <c r="K51" s="222"/>
      <c r="L51" s="222"/>
      <c r="M51" s="222"/>
      <c r="N51" s="222"/>
      <c r="O51" s="222"/>
      <c r="P51" s="52"/>
      <c r="Q51" s="222"/>
      <c r="R51" s="24"/>
    </row>
    <row r="52" spans="2:18">
      <c r="B52" s="23"/>
      <c r="C52" s="222"/>
      <c r="D52" s="51"/>
      <c r="E52" s="222"/>
      <c r="F52" s="222"/>
      <c r="G52" s="222"/>
      <c r="H52" s="52"/>
      <c r="I52" s="222"/>
      <c r="J52" s="51"/>
      <c r="K52" s="222"/>
      <c r="L52" s="222"/>
      <c r="M52" s="222"/>
      <c r="N52" s="222"/>
      <c r="O52" s="222"/>
      <c r="P52" s="52"/>
      <c r="Q52" s="222"/>
      <c r="R52" s="24"/>
    </row>
    <row r="53" spans="2:18">
      <c r="B53" s="23"/>
      <c r="C53" s="222"/>
      <c r="D53" s="51"/>
      <c r="E53" s="222"/>
      <c r="F53" s="222"/>
      <c r="G53" s="222"/>
      <c r="H53" s="52"/>
      <c r="I53" s="222"/>
      <c r="J53" s="51"/>
      <c r="K53" s="222"/>
      <c r="L53" s="222"/>
      <c r="M53" s="222"/>
      <c r="N53" s="222"/>
      <c r="O53" s="222"/>
      <c r="P53" s="52"/>
      <c r="Q53" s="222"/>
      <c r="R53" s="24"/>
    </row>
    <row r="54" spans="2:18">
      <c r="B54" s="23"/>
      <c r="C54" s="222"/>
      <c r="D54" s="51"/>
      <c r="E54" s="222"/>
      <c r="F54" s="222"/>
      <c r="G54" s="222"/>
      <c r="H54" s="52"/>
      <c r="I54" s="222"/>
      <c r="J54" s="51"/>
      <c r="K54" s="222"/>
      <c r="L54" s="222"/>
      <c r="M54" s="222"/>
      <c r="N54" s="222"/>
      <c r="O54" s="222"/>
      <c r="P54" s="52"/>
      <c r="Q54" s="222"/>
      <c r="R54" s="24"/>
    </row>
    <row r="55" spans="2:18">
      <c r="B55" s="23"/>
      <c r="C55" s="222"/>
      <c r="D55" s="51"/>
      <c r="E55" s="222"/>
      <c r="F55" s="222"/>
      <c r="G55" s="222"/>
      <c r="H55" s="52"/>
      <c r="I55" s="222"/>
      <c r="J55" s="51"/>
      <c r="K55" s="222"/>
      <c r="L55" s="222"/>
      <c r="M55" s="222"/>
      <c r="N55" s="222"/>
      <c r="O55" s="222"/>
      <c r="P55" s="52"/>
      <c r="Q55" s="222"/>
      <c r="R55" s="24"/>
    </row>
    <row r="56" spans="2:18">
      <c r="B56" s="23"/>
      <c r="C56" s="222"/>
      <c r="D56" s="51"/>
      <c r="E56" s="222"/>
      <c r="F56" s="222"/>
      <c r="G56" s="222"/>
      <c r="H56" s="52"/>
      <c r="I56" s="222"/>
      <c r="J56" s="51"/>
      <c r="K56" s="222"/>
      <c r="L56" s="222"/>
      <c r="M56" s="222"/>
      <c r="N56" s="222"/>
      <c r="O56" s="222"/>
      <c r="P56" s="52"/>
      <c r="Q56" s="222"/>
      <c r="R56" s="24"/>
    </row>
    <row r="57" spans="2:18">
      <c r="B57" s="23"/>
      <c r="C57" s="222"/>
      <c r="D57" s="51"/>
      <c r="E57" s="222"/>
      <c r="F57" s="222"/>
      <c r="G57" s="222"/>
      <c r="H57" s="52"/>
      <c r="I57" s="222"/>
      <c r="J57" s="51"/>
      <c r="K57" s="222"/>
      <c r="L57" s="222"/>
      <c r="M57" s="222"/>
      <c r="N57" s="222"/>
      <c r="O57" s="222"/>
      <c r="P57" s="52"/>
      <c r="Q57" s="222"/>
      <c r="R57" s="24"/>
    </row>
    <row r="58" spans="2:18">
      <c r="B58" s="23"/>
      <c r="C58" s="222"/>
      <c r="D58" s="51"/>
      <c r="E58" s="222"/>
      <c r="F58" s="222"/>
      <c r="G58" s="222"/>
      <c r="H58" s="52"/>
      <c r="I58" s="222"/>
      <c r="J58" s="51"/>
      <c r="K58" s="222"/>
      <c r="L58" s="222"/>
      <c r="M58" s="222"/>
      <c r="N58" s="222"/>
      <c r="O58" s="222"/>
      <c r="P58" s="52"/>
      <c r="Q58" s="222"/>
      <c r="R58" s="24"/>
    </row>
    <row r="59" spans="2:18" s="1" customFormat="1" ht="15">
      <c r="B59" s="33"/>
      <c r="C59" s="227"/>
      <c r="D59" s="53" t="s">
        <v>48</v>
      </c>
      <c r="E59" s="54"/>
      <c r="F59" s="54"/>
      <c r="G59" s="55" t="s">
        <v>49</v>
      </c>
      <c r="H59" s="56"/>
      <c r="I59" s="227"/>
      <c r="J59" s="53" t="s">
        <v>48</v>
      </c>
      <c r="K59" s="54"/>
      <c r="L59" s="54"/>
      <c r="M59" s="54"/>
      <c r="N59" s="55" t="s">
        <v>49</v>
      </c>
      <c r="O59" s="54"/>
      <c r="P59" s="56"/>
      <c r="Q59" s="227"/>
      <c r="R59" s="35"/>
    </row>
    <row r="60" spans="2:18">
      <c r="B60" s="23"/>
      <c r="C60" s="222"/>
      <c r="D60" s="222"/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4"/>
    </row>
    <row r="61" spans="2:18" s="1" customFormat="1" ht="15">
      <c r="B61" s="33"/>
      <c r="C61" s="227"/>
      <c r="D61" s="48" t="s">
        <v>50</v>
      </c>
      <c r="E61" s="49"/>
      <c r="F61" s="49"/>
      <c r="G61" s="49"/>
      <c r="H61" s="50"/>
      <c r="I61" s="227"/>
      <c r="J61" s="48" t="s">
        <v>51</v>
      </c>
      <c r="K61" s="49"/>
      <c r="L61" s="49"/>
      <c r="M61" s="49"/>
      <c r="N61" s="49"/>
      <c r="O61" s="49"/>
      <c r="P61" s="50"/>
      <c r="Q61" s="227"/>
      <c r="R61" s="35"/>
    </row>
    <row r="62" spans="2:18">
      <c r="B62" s="23"/>
      <c r="C62" s="222"/>
      <c r="D62" s="51"/>
      <c r="E62" s="222"/>
      <c r="F62" s="222"/>
      <c r="G62" s="222"/>
      <c r="H62" s="52"/>
      <c r="I62" s="222"/>
      <c r="J62" s="51"/>
      <c r="K62" s="222"/>
      <c r="L62" s="222"/>
      <c r="M62" s="222"/>
      <c r="N62" s="222"/>
      <c r="O62" s="222"/>
      <c r="P62" s="52"/>
      <c r="Q62" s="222"/>
      <c r="R62" s="24"/>
    </row>
    <row r="63" spans="2:18">
      <c r="B63" s="23"/>
      <c r="C63" s="222"/>
      <c r="D63" s="51"/>
      <c r="E63" s="222"/>
      <c r="F63" s="222"/>
      <c r="G63" s="222"/>
      <c r="H63" s="52"/>
      <c r="I63" s="222"/>
      <c r="J63" s="51"/>
      <c r="K63" s="222"/>
      <c r="L63" s="222"/>
      <c r="M63" s="222"/>
      <c r="N63" s="222"/>
      <c r="O63" s="222"/>
      <c r="P63" s="52"/>
      <c r="Q63" s="222"/>
      <c r="R63" s="24"/>
    </row>
    <row r="64" spans="2:18">
      <c r="B64" s="23"/>
      <c r="C64" s="222"/>
      <c r="D64" s="51"/>
      <c r="E64" s="222"/>
      <c r="F64" s="222"/>
      <c r="G64" s="222"/>
      <c r="H64" s="52"/>
      <c r="I64" s="222"/>
      <c r="J64" s="51"/>
      <c r="K64" s="222"/>
      <c r="L64" s="222"/>
      <c r="M64" s="222"/>
      <c r="N64" s="222"/>
      <c r="O64" s="222"/>
      <c r="P64" s="52"/>
      <c r="Q64" s="222"/>
      <c r="R64" s="24"/>
    </row>
    <row r="65" spans="2:18">
      <c r="B65" s="23"/>
      <c r="C65" s="222"/>
      <c r="D65" s="51"/>
      <c r="E65" s="222"/>
      <c r="F65" s="222"/>
      <c r="G65" s="222"/>
      <c r="H65" s="52"/>
      <c r="I65" s="222"/>
      <c r="J65" s="51"/>
      <c r="K65" s="222"/>
      <c r="L65" s="222"/>
      <c r="M65" s="222"/>
      <c r="N65" s="222"/>
      <c r="O65" s="222"/>
      <c r="P65" s="52"/>
      <c r="Q65" s="222"/>
      <c r="R65" s="24"/>
    </row>
    <row r="66" spans="2:18">
      <c r="B66" s="23"/>
      <c r="C66" s="222"/>
      <c r="D66" s="51"/>
      <c r="E66" s="222"/>
      <c r="F66" s="222"/>
      <c r="G66" s="222"/>
      <c r="H66" s="52"/>
      <c r="I66" s="222"/>
      <c r="J66" s="51"/>
      <c r="K66" s="222"/>
      <c r="L66" s="222"/>
      <c r="M66" s="222"/>
      <c r="N66" s="222"/>
      <c r="O66" s="222"/>
      <c r="P66" s="52"/>
      <c r="Q66" s="222"/>
      <c r="R66" s="24"/>
    </row>
    <row r="67" spans="2:18">
      <c r="B67" s="23"/>
      <c r="C67" s="222"/>
      <c r="D67" s="51"/>
      <c r="E67" s="222"/>
      <c r="F67" s="222"/>
      <c r="G67" s="222"/>
      <c r="H67" s="52"/>
      <c r="I67" s="222"/>
      <c r="J67" s="51"/>
      <c r="K67" s="222"/>
      <c r="L67" s="222"/>
      <c r="M67" s="222"/>
      <c r="N67" s="222"/>
      <c r="O67" s="222"/>
      <c r="P67" s="52"/>
      <c r="Q67" s="222"/>
      <c r="R67" s="24"/>
    </row>
    <row r="68" spans="2:18">
      <c r="B68" s="23"/>
      <c r="C68" s="222"/>
      <c r="D68" s="51"/>
      <c r="E68" s="222"/>
      <c r="F68" s="222"/>
      <c r="G68" s="222"/>
      <c r="H68" s="52"/>
      <c r="I68" s="222"/>
      <c r="J68" s="51"/>
      <c r="K68" s="222"/>
      <c r="L68" s="222"/>
      <c r="M68" s="222"/>
      <c r="N68" s="222"/>
      <c r="O68" s="222"/>
      <c r="P68" s="52"/>
      <c r="Q68" s="222"/>
      <c r="R68" s="24"/>
    </row>
    <row r="69" spans="2:18">
      <c r="B69" s="23"/>
      <c r="C69" s="222"/>
      <c r="D69" s="51"/>
      <c r="E69" s="222"/>
      <c r="F69" s="222"/>
      <c r="G69" s="222"/>
      <c r="H69" s="52"/>
      <c r="I69" s="222"/>
      <c r="J69" s="51"/>
      <c r="K69" s="222"/>
      <c r="L69" s="222"/>
      <c r="M69" s="222"/>
      <c r="N69" s="222"/>
      <c r="O69" s="222"/>
      <c r="P69" s="52"/>
      <c r="Q69" s="222"/>
      <c r="R69" s="24"/>
    </row>
    <row r="70" spans="2:18" s="1" customFormat="1" ht="15">
      <c r="B70" s="33"/>
      <c r="C70" s="227"/>
      <c r="D70" s="53" t="s">
        <v>48</v>
      </c>
      <c r="E70" s="54"/>
      <c r="F70" s="54"/>
      <c r="G70" s="55" t="s">
        <v>49</v>
      </c>
      <c r="H70" s="56"/>
      <c r="I70" s="227"/>
      <c r="J70" s="53" t="s">
        <v>48</v>
      </c>
      <c r="K70" s="54"/>
      <c r="L70" s="54"/>
      <c r="M70" s="54"/>
      <c r="N70" s="55" t="s">
        <v>49</v>
      </c>
      <c r="O70" s="54"/>
      <c r="P70" s="56"/>
      <c r="Q70" s="227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6" t="s">
        <v>103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35"/>
    </row>
    <row r="77" spans="2:18" s="1" customFormat="1" ht="6.95" customHeight="1">
      <c r="B77" s="33"/>
      <c r="C77" s="227"/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35"/>
    </row>
    <row r="78" spans="2:18" s="1" customFormat="1" ht="30" customHeight="1">
      <c r="B78" s="33"/>
      <c r="C78" s="228" t="s">
        <v>17</v>
      </c>
      <c r="D78" s="227"/>
      <c r="E78" s="227"/>
      <c r="F78" s="268" t="str">
        <f>F6</f>
        <v>FZŠ Chodovická 2250/36, Praha 9 - Rekonstrukce ležatých rozvodů vody - 2. etapa</v>
      </c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227"/>
      <c r="R78" s="35"/>
    </row>
    <row r="79" spans="2:18" s="1" customFormat="1" ht="36.950000000000003" customHeight="1">
      <c r="B79" s="33"/>
      <c r="C79" s="67" t="s">
        <v>99</v>
      </c>
      <c r="D79" s="227"/>
      <c r="E79" s="227"/>
      <c r="F79" s="250" t="str">
        <f>F7</f>
        <v>01.1 - SO 01.1 ZTI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27"/>
      <c r="R79" s="35"/>
    </row>
    <row r="80" spans="2:18" s="1" customFormat="1" ht="6.95" customHeight="1">
      <c r="B80" s="33"/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35"/>
    </row>
    <row r="81" spans="2:47" s="1" customFormat="1" ht="18" customHeight="1">
      <c r="B81" s="33"/>
      <c r="C81" s="228" t="s">
        <v>21</v>
      </c>
      <c r="D81" s="227"/>
      <c r="E81" s="227"/>
      <c r="F81" s="224" t="str">
        <f>F9</f>
        <v xml:space="preserve"> </v>
      </c>
      <c r="G81" s="227"/>
      <c r="H81" s="227"/>
      <c r="I81" s="227"/>
      <c r="J81" s="227"/>
      <c r="K81" s="228" t="s">
        <v>23</v>
      </c>
      <c r="L81" s="227"/>
      <c r="M81" s="271" t="str">
        <f>IF(O9="","",O9)</f>
        <v>29.3.2017</v>
      </c>
      <c r="N81" s="271"/>
      <c r="O81" s="271"/>
      <c r="P81" s="271"/>
      <c r="Q81" s="227"/>
      <c r="R81" s="35"/>
    </row>
    <row r="82" spans="2:47" s="1" customFormat="1" ht="6.95" customHeight="1">
      <c r="B82" s="33"/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35"/>
    </row>
    <row r="83" spans="2:47" s="1" customFormat="1" ht="15">
      <c r="B83" s="33"/>
      <c r="C83" s="228" t="s">
        <v>25</v>
      </c>
      <c r="D83" s="227"/>
      <c r="E83" s="227"/>
      <c r="F83" s="224" t="str">
        <f>E12</f>
        <v xml:space="preserve"> </v>
      </c>
      <c r="G83" s="227"/>
      <c r="H83" s="227"/>
      <c r="I83" s="227"/>
      <c r="J83" s="227"/>
      <c r="K83" s="228" t="s">
        <v>29</v>
      </c>
      <c r="L83" s="227"/>
      <c r="M83" s="238" t="str">
        <f>E18</f>
        <v xml:space="preserve"> </v>
      </c>
      <c r="N83" s="238"/>
      <c r="O83" s="238"/>
      <c r="P83" s="238"/>
      <c r="Q83" s="238"/>
      <c r="R83" s="35"/>
    </row>
    <row r="84" spans="2:47" s="1" customFormat="1" ht="14.45" customHeight="1">
      <c r="B84" s="33"/>
      <c r="C84" s="228" t="s">
        <v>28</v>
      </c>
      <c r="D84" s="227"/>
      <c r="E84" s="227"/>
      <c r="F84" s="224" t="str">
        <f>IF(E15="","",E15)</f>
        <v xml:space="preserve"> </v>
      </c>
      <c r="G84" s="227"/>
      <c r="H84" s="227"/>
      <c r="I84" s="227"/>
      <c r="J84" s="227"/>
      <c r="K84" s="228" t="s">
        <v>31</v>
      </c>
      <c r="L84" s="227"/>
      <c r="M84" s="238" t="str">
        <f>E21</f>
        <v xml:space="preserve"> </v>
      </c>
      <c r="N84" s="238"/>
      <c r="O84" s="238"/>
      <c r="P84" s="238"/>
      <c r="Q84" s="238"/>
      <c r="R84" s="35"/>
    </row>
    <row r="85" spans="2:47" s="1" customFormat="1" ht="10.35" customHeight="1">
      <c r="B85" s="33"/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35"/>
    </row>
    <row r="86" spans="2:47" s="1" customFormat="1" ht="29.25" customHeight="1">
      <c r="B86" s="33"/>
      <c r="C86" s="276" t="s">
        <v>104</v>
      </c>
      <c r="D86" s="277"/>
      <c r="E86" s="277"/>
      <c r="F86" s="277"/>
      <c r="G86" s="277"/>
      <c r="H86" s="230"/>
      <c r="I86" s="230"/>
      <c r="J86" s="230"/>
      <c r="K86" s="230"/>
      <c r="L86" s="230"/>
      <c r="M86" s="230"/>
      <c r="N86" s="276" t="s">
        <v>105</v>
      </c>
      <c r="O86" s="277"/>
      <c r="P86" s="277"/>
      <c r="Q86" s="277"/>
      <c r="R86" s="35"/>
    </row>
    <row r="87" spans="2:47" s="1" customFormat="1" ht="10.35" customHeight="1">
      <c r="B87" s="33"/>
      <c r="C87" s="227"/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35"/>
    </row>
    <row r="88" spans="2:47" s="1" customFormat="1" ht="29.25" customHeight="1">
      <c r="B88" s="33"/>
      <c r="C88" s="110" t="s">
        <v>106</v>
      </c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55">
        <f>N111</f>
        <v>0</v>
      </c>
      <c r="O88" s="278"/>
      <c r="P88" s="278"/>
      <c r="Q88" s="278"/>
      <c r="R88" s="35"/>
      <c r="AU88" s="19" t="s">
        <v>107</v>
      </c>
    </row>
    <row r="89" spans="2:47" s="6" customFormat="1" ht="24.95" customHeight="1">
      <c r="B89" s="111"/>
      <c r="C89" s="229"/>
      <c r="D89" s="113" t="s">
        <v>359</v>
      </c>
      <c r="E89" s="229"/>
      <c r="F89" s="229"/>
      <c r="G89" s="229"/>
      <c r="H89" s="229"/>
      <c r="I89" s="229"/>
      <c r="J89" s="229"/>
      <c r="K89" s="229"/>
      <c r="L89" s="229"/>
      <c r="M89" s="229"/>
      <c r="N89" s="279">
        <f>N112</f>
        <v>0</v>
      </c>
      <c r="O89" s="280"/>
      <c r="P89" s="280"/>
      <c r="Q89" s="280"/>
      <c r="R89" s="114"/>
    </row>
    <row r="90" spans="2:47" s="7" customFormat="1" ht="19.899999999999999" customHeight="1">
      <c r="B90" s="115"/>
      <c r="C90" s="226"/>
      <c r="D90" s="117" t="s">
        <v>360</v>
      </c>
      <c r="E90" s="226"/>
      <c r="F90" s="226"/>
      <c r="G90" s="226"/>
      <c r="H90" s="226"/>
      <c r="I90" s="226"/>
      <c r="J90" s="226"/>
      <c r="K90" s="226"/>
      <c r="L90" s="226"/>
      <c r="M90" s="226"/>
      <c r="N90" s="281">
        <f>N113</f>
        <v>0</v>
      </c>
      <c r="O90" s="282"/>
      <c r="P90" s="282"/>
      <c r="Q90" s="282"/>
      <c r="R90" s="118"/>
    </row>
    <row r="91" spans="2:47" s="1" customFormat="1" ht="21.75" customHeight="1">
      <c r="B91" s="33"/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35"/>
    </row>
    <row r="92" spans="2:47" s="1" customFormat="1" ht="29.25" customHeight="1">
      <c r="B92" s="33"/>
      <c r="C92" s="110" t="s">
        <v>118</v>
      </c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78">
        <v>0</v>
      </c>
      <c r="O92" s="283"/>
      <c r="P92" s="283"/>
      <c r="Q92" s="283"/>
      <c r="R92" s="35"/>
      <c r="T92" s="119"/>
      <c r="U92" s="120" t="s">
        <v>36</v>
      </c>
    </row>
    <row r="93" spans="2:47" s="1" customFormat="1" ht="18" customHeight="1">
      <c r="B93" s="33"/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7"/>
      <c r="R93" s="35"/>
    </row>
    <row r="94" spans="2:47" s="1" customFormat="1" ht="29.25" customHeight="1">
      <c r="B94" s="33"/>
      <c r="C94" s="101" t="s">
        <v>91</v>
      </c>
      <c r="D94" s="230"/>
      <c r="E94" s="230"/>
      <c r="F94" s="230"/>
      <c r="G94" s="230"/>
      <c r="H94" s="230"/>
      <c r="I94" s="230"/>
      <c r="J94" s="230"/>
      <c r="K94" s="230"/>
      <c r="L94" s="258">
        <f>ROUND(SUM(N88+N92),2)</f>
        <v>0</v>
      </c>
      <c r="M94" s="258"/>
      <c r="N94" s="258"/>
      <c r="O94" s="258"/>
      <c r="P94" s="258"/>
      <c r="Q94" s="258"/>
      <c r="R94" s="35"/>
    </row>
    <row r="95" spans="2:47" s="1" customFormat="1" ht="6.95" customHeight="1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9"/>
    </row>
    <row r="99" spans="2:6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0" spans="2:63" s="1" customFormat="1" ht="36.950000000000003" customHeight="1">
      <c r="B100" s="33"/>
      <c r="C100" s="236" t="s">
        <v>119</v>
      </c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35"/>
    </row>
    <row r="101" spans="2:63" s="1" customFormat="1" ht="6.95" customHeight="1">
      <c r="B101" s="33"/>
      <c r="C101" s="227"/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35"/>
    </row>
    <row r="102" spans="2:63" s="1" customFormat="1" ht="30" customHeight="1">
      <c r="B102" s="33"/>
      <c r="C102" s="228" t="s">
        <v>17</v>
      </c>
      <c r="D102" s="227"/>
      <c r="E102" s="227"/>
      <c r="F102" s="268" t="str">
        <f>F6</f>
        <v>FZŠ Chodovická 2250/36, Praha 9 - Rekonstrukce ležatých rozvodů vody - 2. etapa</v>
      </c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227"/>
      <c r="R102" s="35"/>
    </row>
    <row r="103" spans="2:63" s="1" customFormat="1" ht="36.950000000000003" customHeight="1">
      <c r="B103" s="33"/>
      <c r="C103" s="67" t="s">
        <v>99</v>
      </c>
      <c r="D103" s="227"/>
      <c r="E103" s="227"/>
      <c r="F103" s="250" t="str">
        <f>F7</f>
        <v>01.1 - SO 01.1 ZTI</v>
      </c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227"/>
      <c r="R103" s="35"/>
    </row>
    <row r="104" spans="2:63" s="1" customFormat="1" ht="6.95" customHeight="1">
      <c r="B104" s="33"/>
      <c r="C104" s="227"/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35"/>
    </row>
    <row r="105" spans="2:63" s="1" customFormat="1" ht="18" customHeight="1">
      <c r="B105" s="33"/>
      <c r="C105" s="228" t="s">
        <v>21</v>
      </c>
      <c r="D105" s="227"/>
      <c r="E105" s="227"/>
      <c r="F105" s="224" t="str">
        <f>F9</f>
        <v xml:space="preserve"> </v>
      </c>
      <c r="G105" s="227"/>
      <c r="H105" s="227"/>
      <c r="I105" s="227"/>
      <c r="J105" s="227"/>
      <c r="K105" s="228" t="s">
        <v>23</v>
      </c>
      <c r="L105" s="227"/>
      <c r="M105" s="271" t="str">
        <f>IF(O9="","",O9)</f>
        <v>29.3.2017</v>
      </c>
      <c r="N105" s="271"/>
      <c r="O105" s="271"/>
      <c r="P105" s="271"/>
      <c r="Q105" s="227"/>
      <c r="R105" s="35"/>
    </row>
    <row r="106" spans="2:63" s="1" customFormat="1" ht="6.95" customHeight="1">
      <c r="B106" s="33"/>
      <c r="C106" s="227"/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35"/>
    </row>
    <row r="107" spans="2:63" s="1" customFormat="1" ht="15">
      <c r="B107" s="33"/>
      <c r="C107" s="228" t="s">
        <v>25</v>
      </c>
      <c r="D107" s="227"/>
      <c r="E107" s="227"/>
      <c r="F107" s="224" t="str">
        <f>E12</f>
        <v xml:space="preserve"> </v>
      </c>
      <c r="G107" s="227"/>
      <c r="H107" s="227"/>
      <c r="I107" s="227"/>
      <c r="J107" s="227"/>
      <c r="K107" s="228" t="s">
        <v>29</v>
      </c>
      <c r="L107" s="227"/>
      <c r="M107" s="238" t="str">
        <f>E18</f>
        <v xml:space="preserve"> </v>
      </c>
      <c r="N107" s="238"/>
      <c r="O107" s="238"/>
      <c r="P107" s="238"/>
      <c r="Q107" s="238"/>
      <c r="R107" s="35"/>
    </row>
    <row r="108" spans="2:63" s="1" customFormat="1" ht="14.45" customHeight="1">
      <c r="B108" s="33"/>
      <c r="C108" s="228" t="s">
        <v>28</v>
      </c>
      <c r="D108" s="227"/>
      <c r="E108" s="227"/>
      <c r="F108" s="224" t="str">
        <f>IF(E15="","",E15)</f>
        <v xml:space="preserve"> </v>
      </c>
      <c r="G108" s="227"/>
      <c r="H108" s="227"/>
      <c r="I108" s="227"/>
      <c r="J108" s="227"/>
      <c r="K108" s="228" t="s">
        <v>31</v>
      </c>
      <c r="L108" s="227"/>
      <c r="M108" s="238" t="str">
        <f>E21</f>
        <v xml:space="preserve"> </v>
      </c>
      <c r="N108" s="238"/>
      <c r="O108" s="238"/>
      <c r="P108" s="238"/>
      <c r="Q108" s="238"/>
      <c r="R108" s="35"/>
    </row>
    <row r="109" spans="2:63" s="1" customFormat="1" ht="10.35" customHeight="1">
      <c r="B109" s="33"/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35"/>
    </row>
    <row r="110" spans="2:63" s="8" customFormat="1" ht="29.25" customHeight="1">
      <c r="B110" s="121"/>
      <c r="C110" s="122" t="s">
        <v>120</v>
      </c>
      <c r="D110" s="225" t="s">
        <v>121</v>
      </c>
      <c r="E110" s="225" t="s">
        <v>54</v>
      </c>
      <c r="F110" s="284" t="s">
        <v>122</v>
      </c>
      <c r="G110" s="284"/>
      <c r="H110" s="284"/>
      <c r="I110" s="284"/>
      <c r="J110" s="225" t="s">
        <v>123</v>
      </c>
      <c r="K110" s="225" t="s">
        <v>124</v>
      </c>
      <c r="L110" s="285" t="s">
        <v>125</v>
      </c>
      <c r="M110" s="285"/>
      <c r="N110" s="284" t="s">
        <v>105</v>
      </c>
      <c r="O110" s="284"/>
      <c r="P110" s="284"/>
      <c r="Q110" s="286"/>
      <c r="R110" s="124"/>
      <c r="T110" s="74" t="s">
        <v>126</v>
      </c>
      <c r="U110" s="75" t="s">
        <v>36</v>
      </c>
      <c r="V110" s="75" t="s">
        <v>127</v>
      </c>
      <c r="W110" s="75" t="s">
        <v>128</v>
      </c>
      <c r="X110" s="75" t="s">
        <v>129</v>
      </c>
      <c r="Y110" s="75" t="s">
        <v>130</v>
      </c>
      <c r="Z110" s="75" t="s">
        <v>131</v>
      </c>
      <c r="AA110" s="76" t="s">
        <v>132</v>
      </c>
    </row>
    <row r="111" spans="2:63" s="1" customFormat="1" ht="29.25" customHeight="1">
      <c r="B111" s="33"/>
      <c r="C111" s="78" t="s">
        <v>101</v>
      </c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96">
        <f>BK111</f>
        <v>0</v>
      </c>
      <c r="O111" s="297"/>
      <c r="P111" s="297"/>
      <c r="Q111" s="297"/>
      <c r="R111" s="35"/>
      <c r="T111" s="77"/>
      <c r="U111" s="49"/>
      <c r="V111" s="49"/>
      <c r="W111" s="125">
        <f>W112</f>
        <v>0</v>
      </c>
      <c r="X111" s="49"/>
      <c r="Y111" s="125">
        <f>Y112</f>
        <v>0</v>
      </c>
      <c r="Z111" s="49"/>
      <c r="AA111" s="126">
        <f>AA112</f>
        <v>0</v>
      </c>
      <c r="AT111" s="19" t="s">
        <v>71</v>
      </c>
      <c r="AU111" s="19" t="s">
        <v>107</v>
      </c>
      <c r="BK111" s="127">
        <f>BK112</f>
        <v>0</v>
      </c>
    </row>
    <row r="112" spans="2:63" s="9" customFormat="1" ht="37.35" customHeight="1">
      <c r="B112" s="128"/>
      <c r="C112" s="129"/>
      <c r="D112" s="130" t="s">
        <v>359</v>
      </c>
      <c r="E112" s="130"/>
      <c r="F112" s="130"/>
      <c r="G112" s="130"/>
      <c r="H112" s="130"/>
      <c r="I112" s="130"/>
      <c r="J112" s="130"/>
      <c r="K112" s="130"/>
      <c r="L112" s="130"/>
      <c r="M112" s="130"/>
      <c r="N112" s="298">
        <f>BK112</f>
        <v>0</v>
      </c>
      <c r="O112" s="279"/>
      <c r="P112" s="279"/>
      <c r="Q112" s="279"/>
      <c r="R112" s="131"/>
      <c r="T112" s="132"/>
      <c r="U112" s="129"/>
      <c r="V112" s="129"/>
      <c r="W112" s="133">
        <f>W113</f>
        <v>0</v>
      </c>
      <c r="X112" s="129"/>
      <c r="Y112" s="133">
        <f>Y113</f>
        <v>0</v>
      </c>
      <c r="Z112" s="129"/>
      <c r="AA112" s="134">
        <f>AA113</f>
        <v>0</v>
      </c>
      <c r="AR112" s="135" t="s">
        <v>97</v>
      </c>
      <c r="AT112" s="136" t="s">
        <v>71</v>
      </c>
      <c r="AU112" s="136" t="s">
        <v>72</v>
      </c>
      <c r="AY112" s="135" t="s">
        <v>133</v>
      </c>
      <c r="BK112" s="137">
        <f>BK113</f>
        <v>0</v>
      </c>
    </row>
    <row r="113" spans="2:65" s="9" customFormat="1" ht="19.899999999999999" customHeight="1">
      <c r="B113" s="128"/>
      <c r="C113" s="129"/>
      <c r="D113" s="138" t="s">
        <v>360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99">
        <f>BK113</f>
        <v>0</v>
      </c>
      <c r="O113" s="300"/>
      <c r="P113" s="300"/>
      <c r="Q113" s="300"/>
      <c r="R113" s="131"/>
      <c r="T113" s="132"/>
      <c r="U113" s="129"/>
      <c r="V113" s="129"/>
      <c r="W113" s="133">
        <f>W114</f>
        <v>0</v>
      </c>
      <c r="X113" s="129"/>
      <c r="Y113" s="133">
        <f>Y114</f>
        <v>0</v>
      </c>
      <c r="Z113" s="129"/>
      <c r="AA113" s="134">
        <f>AA114</f>
        <v>0</v>
      </c>
      <c r="AR113" s="135" t="s">
        <v>97</v>
      </c>
      <c r="AT113" s="136" t="s">
        <v>71</v>
      </c>
      <c r="AU113" s="136" t="s">
        <v>80</v>
      </c>
      <c r="AY113" s="135" t="s">
        <v>133</v>
      </c>
      <c r="BK113" s="137">
        <f>BK114</f>
        <v>0</v>
      </c>
    </row>
    <row r="114" spans="2:65" s="1" customFormat="1" ht="22.5" customHeight="1">
      <c r="B114" s="139"/>
      <c r="C114" s="140" t="s">
        <v>80</v>
      </c>
      <c r="D114" s="140" t="s">
        <v>134</v>
      </c>
      <c r="E114" s="141" t="s">
        <v>361</v>
      </c>
      <c r="F114" s="287" t="s">
        <v>362</v>
      </c>
      <c r="G114" s="287"/>
      <c r="H114" s="287"/>
      <c r="I114" s="287"/>
      <c r="J114" s="142" t="s">
        <v>5</v>
      </c>
      <c r="K114" s="143">
        <v>1</v>
      </c>
      <c r="L114" s="288">
        <v>0</v>
      </c>
      <c r="M114" s="288"/>
      <c r="N114" s="288">
        <f>ROUND(L114*K114,2)</f>
        <v>0</v>
      </c>
      <c r="O114" s="288"/>
      <c r="P114" s="288"/>
      <c r="Q114" s="288"/>
      <c r="R114" s="144"/>
      <c r="T114" s="145" t="s">
        <v>5</v>
      </c>
      <c r="U114" s="169" t="s">
        <v>37</v>
      </c>
      <c r="V114" s="170">
        <v>0</v>
      </c>
      <c r="W114" s="170">
        <f>V114*K114</f>
        <v>0</v>
      </c>
      <c r="X114" s="170">
        <v>0</v>
      </c>
      <c r="Y114" s="170">
        <f>X114*K114</f>
        <v>0</v>
      </c>
      <c r="Z114" s="170">
        <v>0</v>
      </c>
      <c r="AA114" s="171">
        <f>Z114*K114</f>
        <v>0</v>
      </c>
      <c r="AR114" s="19" t="s">
        <v>206</v>
      </c>
      <c r="AT114" s="19" t="s">
        <v>134</v>
      </c>
      <c r="AU114" s="19" t="s">
        <v>97</v>
      </c>
      <c r="AY114" s="19" t="s">
        <v>133</v>
      </c>
      <c r="BE114" s="148">
        <f>IF(U114="základní",N114,0)</f>
        <v>0</v>
      </c>
      <c r="BF114" s="148">
        <f>IF(U114="snížená",N114,0)</f>
        <v>0</v>
      </c>
      <c r="BG114" s="148">
        <f>IF(U114="zákl. přenesená",N114,0)</f>
        <v>0</v>
      </c>
      <c r="BH114" s="148">
        <f>IF(U114="sníž. přenesená",N114,0)</f>
        <v>0</v>
      </c>
      <c r="BI114" s="148">
        <f>IF(U114="nulová",N114,0)</f>
        <v>0</v>
      </c>
      <c r="BJ114" s="19" t="s">
        <v>80</v>
      </c>
      <c r="BK114" s="148">
        <f>ROUND(L114*K114,2)</f>
        <v>0</v>
      </c>
      <c r="BL114" s="19" t="s">
        <v>206</v>
      </c>
      <c r="BM114" s="19" t="s">
        <v>363</v>
      </c>
    </row>
    <row r="115" spans="2:65" s="1" customFormat="1" ht="6.95" customHeight="1"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9"/>
    </row>
  </sheetData>
  <mergeCells count="58">
    <mergeCell ref="N111:Q111"/>
    <mergeCell ref="N112:Q112"/>
    <mergeCell ref="N113:Q113"/>
    <mergeCell ref="F114:I114"/>
    <mergeCell ref="L114:M114"/>
    <mergeCell ref="N114:Q114"/>
    <mergeCell ref="F102:P102"/>
    <mergeCell ref="F103:P103"/>
    <mergeCell ref="M105:P105"/>
    <mergeCell ref="M107:Q107"/>
    <mergeCell ref="M108:Q108"/>
    <mergeCell ref="F110:I110"/>
    <mergeCell ref="L110:M110"/>
    <mergeCell ref="N110:Q110"/>
    <mergeCell ref="N88:Q88"/>
    <mergeCell ref="N89:Q89"/>
    <mergeCell ref="N90:Q90"/>
    <mergeCell ref="N92:Q92"/>
    <mergeCell ref="L94:Q94"/>
    <mergeCell ref="C100:Q100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9"/>
  <sheetViews>
    <sheetView showGridLines="0" workbookViewId="0">
      <pane ySplit="1" topLeftCell="A2" activePane="bottomLeft" state="frozen"/>
      <selection pane="bottomLeft" activeCell="N124" sqref="N12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3"/>
      <c r="C1" s="13"/>
      <c r="D1" s="14" t="s">
        <v>1</v>
      </c>
      <c r="E1" s="13"/>
      <c r="F1" s="15" t="s">
        <v>92</v>
      </c>
      <c r="G1" s="15"/>
      <c r="H1" s="295" t="s">
        <v>93</v>
      </c>
      <c r="I1" s="295"/>
      <c r="J1" s="295"/>
      <c r="K1" s="295"/>
      <c r="L1" s="15" t="s">
        <v>94</v>
      </c>
      <c r="M1" s="13"/>
      <c r="N1" s="13"/>
      <c r="O1" s="14" t="s">
        <v>95</v>
      </c>
      <c r="P1" s="13"/>
      <c r="Q1" s="13"/>
      <c r="R1" s="13"/>
      <c r="S1" s="15" t="s">
        <v>96</v>
      </c>
      <c r="T1" s="15"/>
      <c r="U1" s="103"/>
      <c r="V1" s="10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34" t="s">
        <v>7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S2" s="259" t="s">
        <v>8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T2" s="19" t="s">
        <v>87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97</v>
      </c>
    </row>
    <row r="4" spans="1:66" ht="36.950000000000003" customHeight="1">
      <c r="B4" s="23"/>
      <c r="C4" s="236" t="s">
        <v>98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4"/>
      <c r="T4" s="25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68" t="str">
        <f>'Rekapitulace stavby'!K6</f>
        <v>FZŠ Chodovická 2250/36, Praha 9 - Rekonstrukce ležatých rozvodů vody - 2. etapa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"/>
      <c r="R6" s="24"/>
    </row>
    <row r="7" spans="1:66" s="1" customFormat="1" ht="32.85" customHeight="1">
      <c r="B7" s="33"/>
      <c r="C7" s="34"/>
      <c r="D7" s="29" t="s">
        <v>99</v>
      </c>
      <c r="E7" s="34"/>
      <c r="F7" s="240" t="s">
        <v>364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34"/>
      <c r="R7" s="35"/>
    </row>
    <row r="8" spans="1:66" s="1" customFormat="1" ht="14.45" customHeight="1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>
      <c r="B9" s="33"/>
      <c r="C9" s="34"/>
      <c r="D9" s="30" t="s">
        <v>21</v>
      </c>
      <c r="E9" s="34"/>
      <c r="F9" s="28" t="s">
        <v>22</v>
      </c>
      <c r="G9" s="34"/>
      <c r="H9" s="34"/>
      <c r="I9" s="34"/>
      <c r="J9" s="34"/>
      <c r="K9" s="34"/>
      <c r="L9" s="34"/>
      <c r="M9" s="30" t="s">
        <v>23</v>
      </c>
      <c r="N9" s="34"/>
      <c r="O9" s="271" t="str">
        <f>'Rekapitulace stavby'!AN8</f>
        <v>29.3.2017</v>
      </c>
      <c r="P9" s="27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25</v>
      </c>
      <c r="E11" s="34"/>
      <c r="F11" s="34"/>
      <c r="G11" s="34"/>
      <c r="H11" s="34"/>
      <c r="I11" s="34"/>
      <c r="J11" s="34"/>
      <c r="K11" s="34"/>
      <c r="L11" s="34"/>
      <c r="M11" s="30" t="s">
        <v>26</v>
      </c>
      <c r="N11" s="34"/>
      <c r="O11" s="238" t="str">
        <f>IF('Rekapitulace stavby'!AN10="","",'Rekapitulace stavby'!AN10)</f>
        <v/>
      </c>
      <c r="P11" s="238"/>
      <c r="Q11" s="34"/>
      <c r="R11" s="35"/>
    </row>
    <row r="12" spans="1:66" s="1" customFormat="1" ht="18" customHeight="1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27</v>
      </c>
      <c r="N12" s="34"/>
      <c r="O12" s="238" t="str">
        <f>IF('Rekapitulace stavby'!AN11="","",'Rekapitulace stavby'!AN11)</f>
        <v/>
      </c>
      <c r="P12" s="238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28</v>
      </c>
      <c r="E14" s="34"/>
      <c r="F14" s="34"/>
      <c r="G14" s="34"/>
      <c r="H14" s="34"/>
      <c r="I14" s="34"/>
      <c r="J14" s="34"/>
      <c r="K14" s="34"/>
      <c r="L14" s="34"/>
      <c r="M14" s="30" t="s">
        <v>26</v>
      </c>
      <c r="N14" s="34"/>
      <c r="O14" s="238" t="str">
        <f>IF('Rekapitulace stavby'!AN13="","",'Rekapitulace stavby'!AN13)</f>
        <v/>
      </c>
      <c r="P14" s="238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27</v>
      </c>
      <c r="N15" s="34"/>
      <c r="O15" s="238" t="str">
        <f>IF('Rekapitulace stavby'!AN14="","",'Rekapitulace stavby'!AN14)</f>
        <v/>
      </c>
      <c r="P15" s="238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29</v>
      </c>
      <c r="E17" s="34"/>
      <c r="F17" s="34"/>
      <c r="G17" s="34"/>
      <c r="H17" s="34"/>
      <c r="I17" s="34"/>
      <c r="J17" s="34"/>
      <c r="K17" s="34"/>
      <c r="L17" s="34"/>
      <c r="M17" s="30" t="s">
        <v>26</v>
      </c>
      <c r="N17" s="34"/>
      <c r="O17" s="238" t="str">
        <f>IF('Rekapitulace stavby'!AN16="","",'Rekapitulace stavby'!AN16)</f>
        <v/>
      </c>
      <c r="P17" s="238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27</v>
      </c>
      <c r="N18" s="34"/>
      <c r="O18" s="238" t="str">
        <f>IF('Rekapitulace stavby'!AN17="","",'Rekapitulace stavby'!AN17)</f>
        <v/>
      </c>
      <c r="P18" s="238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31</v>
      </c>
      <c r="E20" s="34"/>
      <c r="F20" s="34"/>
      <c r="G20" s="34"/>
      <c r="H20" s="34"/>
      <c r="I20" s="34"/>
      <c r="J20" s="34"/>
      <c r="K20" s="34"/>
      <c r="L20" s="34"/>
      <c r="M20" s="30" t="s">
        <v>26</v>
      </c>
      <c r="N20" s="34"/>
      <c r="O20" s="238" t="str">
        <f>IF('Rekapitulace stavby'!AN19="","",'Rekapitulace stavby'!AN19)</f>
        <v/>
      </c>
      <c r="P20" s="238"/>
      <c r="Q20" s="34"/>
      <c r="R20" s="35"/>
    </row>
    <row r="21" spans="2:18" s="1" customFormat="1" ht="18" customHeight="1">
      <c r="B21" s="33"/>
      <c r="C21" s="34"/>
      <c r="D21" s="34"/>
      <c r="E21" s="28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30" t="s">
        <v>27</v>
      </c>
      <c r="N21" s="34"/>
      <c r="O21" s="238" t="str">
        <f>IF('Rekapitulace stavby'!AN20="","",'Rekapitulace stavby'!AN20)</f>
        <v/>
      </c>
      <c r="P21" s="238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32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41" t="s">
        <v>5</v>
      </c>
      <c r="F24" s="241"/>
      <c r="G24" s="241"/>
      <c r="H24" s="241"/>
      <c r="I24" s="241"/>
      <c r="J24" s="241"/>
      <c r="K24" s="241"/>
      <c r="L24" s="241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4" t="s">
        <v>101</v>
      </c>
      <c r="E27" s="34"/>
      <c r="F27" s="34"/>
      <c r="G27" s="34"/>
      <c r="H27" s="34"/>
      <c r="I27" s="34"/>
      <c r="J27" s="34"/>
      <c r="K27" s="34"/>
      <c r="L27" s="34"/>
      <c r="M27" s="265">
        <f>N88</f>
        <v>0</v>
      </c>
      <c r="N27" s="265"/>
      <c r="O27" s="265"/>
      <c r="P27" s="265"/>
      <c r="Q27" s="34"/>
      <c r="R27" s="35"/>
    </row>
    <row r="28" spans="2:18" s="1" customFormat="1" ht="14.45" customHeight="1">
      <c r="B28" s="33"/>
      <c r="C28" s="34"/>
      <c r="D28" s="32" t="s">
        <v>102</v>
      </c>
      <c r="E28" s="34"/>
      <c r="F28" s="34"/>
      <c r="G28" s="34"/>
      <c r="H28" s="34"/>
      <c r="I28" s="34"/>
      <c r="J28" s="34"/>
      <c r="K28" s="34"/>
      <c r="L28" s="34"/>
      <c r="M28" s="265">
        <f>N92</f>
        <v>0</v>
      </c>
      <c r="N28" s="265"/>
      <c r="O28" s="265"/>
      <c r="P28" s="26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5" t="s">
        <v>35</v>
      </c>
      <c r="E30" s="34"/>
      <c r="F30" s="34"/>
      <c r="G30" s="34"/>
      <c r="H30" s="34"/>
      <c r="I30" s="34"/>
      <c r="J30" s="34"/>
      <c r="K30" s="34"/>
      <c r="L30" s="34"/>
      <c r="M30" s="272">
        <f>ROUND(M27+M28,2)</f>
        <v>0</v>
      </c>
      <c r="N30" s="270"/>
      <c r="O30" s="270"/>
      <c r="P30" s="27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36</v>
      </c>
      <c r="E32" s="40" t="s">
        <v>37</v>
      </c>
      <c r="F32" s="41">
        <v>0.21</v>
      </c>
      <c r="G32" s="106" t="s">
        <v>38</v>
      </c>
      <c r="H32" s="273">
        <f>ROUND((SUM(BE92:BE93)+SUM(BE111:BE118)), 2)</f>
        <v>0</v>
      </c>
      <c r="I32" s="270"/>
      <c r="J32" s="270"/>
      <c r="K32" s="34"/>
      <c r="L32" s="34"/>
      <c r="M32" s="273">
        <f>ROUND(ROUND((SUM(BE92:BE93)+SUM(BE111:BE118)), 2)*F32, 2)</f>
        <v>0</v>
      </c>
      <c r="N32" s="270"/>
      <c r="O32" s="270"/>
      <c r="P32" s="270"/>
      <c r="Q32" s="34"/>
      <c r="R32" s="35"/>
    </row>
    <row r="33" spans="2:18" s="1" customFormat="1" ht="14.45" customHeight="1">
      <c r="B33" s="33"/>
      <c r="C33" s="34"/>
      <c r="D33" s="34"/>
      <c r="E33" s="40" t="s">
        <v>39</v>
      </c>
      <c r="F33" s="41">
        <v>0.15</v>
      </c>
      <c r="G33" s="106" t="s">
        <v>38</v>
      </c>
      <c r="H33" s="273">
        <f>ROUND((SUM(BF92:BF93)+SUM(BF111:BF118)), 2)</f>
        <v>0</v>
      </c>
      <c r="I33" s="270"/>
      <c r="J33" s="270"/>
      <c r="K33" s="34"/>
      <c r="L33" s="34"/>
      <c r="M33" s="273">
        <f>ROUND(ROUND((SUM(BF92:BF93)+SUM(BF111:BF118)), 2)*F33, 2)</f>
        <v>0</v>
      </c>
      <c r="N33" s="270"/>
      <c r="O33" s="270"/>
      <c r="P33" s="27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40</v>
      </c>
      <c r="F34" s="41">
        <v>0.21</v>
      </c>
      <c r="G34" s="106" t="s">
        <v>38</v>
      </c>
      <c r="H34" s="273">
        <f>ROUND((SUM(BG92:BG93)+SUM(BG111:BG118)), 2)</f>
        <v>0</v>
      </c>
      <c r="I34" s="270"/>
      <c r="J34" s="270"/>
      <c r="K34" s="34"/>
      <c r="L34" s="34"/>
      <c r="M34" s="273">
        <v>0</v>
      </c>
      <c r="N34" s="270"/>
      <c r="O34" s="270"/>
      <c r="P34" s="27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41</v>
      </c>
      <c r="F35" s="41">
        <v>0.15</v>
      </c>
      <c r="G35" s="106" t="s">
        <v>38</v>
      </c>
      <c r="H35" s="273">
        <f>ROUND((SUM(BH92:BH93)+SUM(BH111:BH118)), 2)</f>
        <v>0</v>
      </c>
      <c r="I35" s="270"/>
      <c r="J35" s="270"/>
      <c r="K35" s="34"/>
      <c r="L35" s="34"/>
      <c r="M35" s="273">
        <v>0</v>
      </c>
      <c r="N35" s="270"/>
      <c r="O35" s="270"/>
      <c r="P35" s="27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42</v>
      </c>
      <c r="F36" s="41">
        <v>0</v>
      </c>
      <c r="G36" s="106" t="s">
        <v>38</v>
      </c>
      <c r="H36" s="273">
        <f>ROUND((SUM(BI92:BI93)+SUM(BI111:BI118)), 2)</f>
        <v>0</v>
      </c>
      <c r="I36" s="270"/>
      <c r="J36" s="270"/>
      <c r="K36" s="34"/>
      <c r="L36" s="34"/>
      <c r="M36" s="273">
        <v>0</v>
      </c>
      <c r="N36" s="270"/>
      <c r="O36" s="270"/>
      <c r="P36" s="27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2"/>
      <c r="D38" s="107" t="s">
        <v>43</v>
      </c>
      <c r="E38" s="73"/>
      <c r="F38" s="73"/>
      <c r="G38" s="108" t="s">
        <v>44</v>
      </c>
      <c r="H38" s="109" t="s">
        <v>45</v>
      </c>
      <c r="I38" s="73"/>
      <c r="J38" s="73"/>
      <c r="K38" s="73"/>
      <c r="L38" s="274">
        <f>SUM(M30:M36)</f>
        <v>0</v>
      </c>
      <c r="M38" s="274"/>
      <c r="N38" s="274"/>
      <c r="O38" s="274"/>
      <c r="P38" s="275"/>
      <c r="Q38" s="10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 ht="15">
      <c r="B50" s="33"/>
      <c r="C50" s="34"/>
      <c r="D50" s="48" t="s">
        <v>46</v>
      </c>
      <c r="E50" s="49"/>
      <c r="F50" s="49"/>
      <c r="G50" s="49"/>
      <c r="H50" s="50"/>
      <c r="I50" s="34"/>
      <c r="J50" s="48" t="s">
        <v>47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3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4"/>
    </row>
    <row r="52" spans="2:18">
      <c r="B52" s="23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4"/>
    </row>
    <row r="53" spans="2:18">
      <c r="B53" s="23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4"/>
    </row>
    <row r="54" spans="2:18">
      <c r="B54" s="23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4"/>
    </row>
    <row r="55" spans="2:18">
      <c r="B55" s="23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4"/>
    </row>
    <row r="56" spans="2:18">
      <c r="B56" s="23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4"/>
    </row>
    <row r="57" spans="2:18">
      <c r="B57" s="23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4"/>
    </row>
    <row r="58" spans="2:18">
      <c r="B58" s="23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4"/>
    </row>
    <row r="59" spans="2:18" s="1" customFormat="1" ht="15">
      <c r="B59" s="33"/>
      <c r="C59" s="34"/>
      <c r="D59" s="53" t="s">
        <v>48</v>
      </c>
      <c r="E59" s="54"/>
      <c r="F59" s="54"/>
      <c r="G59" s="55" t="s">
        <v>49</v>
      </c>
      <c r="H59" s="56"/>
      <c r="I59" s="34"/>
      <c r="J59" s="53" t="s">
        <v>48</v>
      </c>
      <c r="K59" s="54"/>
      <c r="L59" s="54"/>
      <c r="M59" s="54"/>
      <c r="N59" s="55" t="s">
        <v>49</v>
      </c>
      <c r="O59" s="54"/>
      <c r="P59" s="56"/>
      <c r="Q59" s="34"/>
      <c r="R59" s="35"/>
    </row>
    <row r="60" spans="2:18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 ht="15">
      <c r="B61" s="33"/>
      <c r="C61" s="34"/>
      <c r="D61" s="48" t="s">
        <v>50</v>
      </c>
      <c r="E61" s="49"/>
      <c r="F61" s="49"/>
      <c r="G61" s="49"/>
      <c r="H61" s="50"/>
      <c r="I61" s="34"/>
      <c r="J61" s="48" t="s">
        <v>51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3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4"/>
    </row>
    <row r="63" spans="2:18">
      <c r="B63" s="23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4"/>
    </row>
    <row r="64" spans="2:18">
      <c r="B64" s="23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4"/>
    </row>
    <row r="65" spans="2:18">
      <c r="B65" s="23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4"/>
    </row>
    <row r="66" spans="2:18">
      <c r="B66" s="23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4"/>
    </row>
    <row r="67" spans="2:18">
      <c r="B67" s="23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4"/>
    </row>
    <row r="68" spans="2:18">
      <c r="B68" s="23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4"/>
    </row>
    <row r="69" spans="2:18">
      <c r="B69" s="23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4"/>
    </row>
    <row r="70" spans="2:18" s="1" customFormat="1" ht="15">
      <c r="B70" s="33"/>
      <c r="C70" s="34"/>
      <c r="D70" s="53" t="s">
        <v>48</v>
      </c>
      <c r="E70" s="54"/>
      <c r="F70" s="54"/>
      <c r="G70" s="55" t="s">
        <v>49</v>
      </c>
      <c r="H70" s="56"/>
      <c r="I70" s="34"/>
      <c r="J70" s="53" t="s">
        <v>48</v>
      </c>
      <c r="K70" s="54"/>
      <c r="L70" s="54"/>
      <c r="M70" s="54"/>
      <c r="N70" s="55" t="s">
        <v>49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236" t="s">
        <v>103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30" t="s">
        <v>17</v>
      </c>
      <c r="D78" s="34"/>
      <c r="E78" s="34"/>
      <c r="F78" s="268" t="str">
        <f>F6</f>
        <v>FZŠ Chodovická 2250/36, Praha 9 - Rekonstrukce ležatých rozvodů vody - 2. etapa</v>
      </c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34"/>
      <c r="R78" s="35"/>
    </row>
    <row r="79" spans="2:18" s="1" customFormat="1" ht="36.950000000000003" customHeight="1">
      <c r="B79" s="33"/>
      <c r="C79" s="67" t="s">
        <v>99</v>
      </c>
      <c r="D79" s="34"/>
      <c r="E79" s="34"/>
      <c r="F79" s="250" t="str">
        <f>F7</f>
        <v>101 - VON</v>
      </c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30" t="s">
        <v>21</v>
      </c>
      <c r="D81" s="34"/>
      <c r="E81" s="34"/>
      <c r="F81" s="28" t="str">
        <f>F9</f>
        <v xml:space="preserve"> </v>
      </c>
      <c r="G81" s="34"/>
      <c r="H81" s="34"/>
      <c r="I81" s="34"/>
      <c r="J81" s="34"/>
      <c r="K81" s="30" t="s">
        <v>23</v>
      </c>
      <c r="L81" s="34"/>
      <c r="M81" s="271" t="str">
        <f>IF(O9="","",O9)</f>
        <v>29.3.2017</v>
      </c>
      <c r="N81" s="271"/>
      <c r="O81" s="271"/>
      <c r="P81" s="271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30" t="s">
        <v>25</v>
      </c>
      <c r="D83" s="34"/>
      <c r="E83" s="34"/>
      <c r="F83" s="28" t="str">
        <f>E12</f>
        <v xml:space="preserve"> </v>
      </c>
      <c r="G83" s="34"/>
      <c r="H83" s="34"/>
      <c r="I83" s="34"/>
      <c r="J83" s="34"/>
      <c r="K83" s="30" t="s">
        <v>29</v>
      </c>
      <c r="L83" s="34"/>
      <c r="M83" s="238" t="str">
        <f>E18</f>
        <v xml:space="preserve"> </v>
      </c>
      <c r="N83" s="238"/>
      <c r="O83" s="238"/>
      <c r="P83" s="238"/>
      <c r="Q83" s="238"/>
      <c r="R83" s="35"/>
    </row>
    <row r="84" spans="2:47" s="1" customFormat="1" ht="14.45" customHeight="1">
      <c r="B84" s="33"/>
      <c r="C84" s="30" t="s">
        <v>28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31</v>
      </c>
      <c r="L84" s="34"/>
      <c r="M84" s="238" t="str">
        <f>E21</f>
        <v xml:space="preserve"> </v>
      </c>
      <c r="N84" s="238"/>
      <c r="O84" s="238"/>
      <c r="P84" s="238"/>
      <c r="Q84" s="238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76" t="s">
        <v>104</v>
      </c>
      <c r="D86" s="277"/>
      <c r="E86" s="277"/>
      <c r="F86" s="277"/>
      <c r="G86" s="277"/>
      <c r="H86" s="102"/>
      <c r="I86" s="102"/>
      <c r="J86" s="102"/>
      <c r="K86" s="102"/>
      <c r="L86" s="102"/>
      <c r="M86" s="102"/>
      <c r="N86" s="276" t="s">
        <v>105</v>
      </c>
      <c r="O86" s="277"/>
      <c r="P86" s="277"/>
      <c r="Q86" s="277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0" t="s">
        <v>106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55">
        <f>N111</f>
        <v>0</v>
      </c>
      <c r="O88" s="278"/>
      <c r="P88" s="278"/>
      <c r="Q88" s="278"/>
      <c r="R88" s="35"/>
      <c r="AU88" s="19" t="s">
        <v>107</v>
      </c>
    </row>
    <row r="89" spans="2:47" s="6" customFormat="1" ht="24.95" customHeight="1">
      <c r="B89" s="111"/>
      <c r="C89" s="112"/>
      <c r="D89" s="113" t="s">
        <v>365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79">
        <f>N112</f>
        <v>0</v>
      </c>
      <c r="O89" s="280"/>
      <c r="P89" s="280"/>
      <c r="Q89" s="280"/>
      <c r="R89" s="114"/>
    </row>
    <row r="90" spans="2:47" s="7" customFormat="1" ht="19.899999999999999" customHeight="1">
      <c r="B90" s="115"/>
      <c r="C90" s="116"/>
      <c r="D90" s="117" t="s">
        <v>366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81">
        <f>N113</f>
        <v>0</v>
      </c>
      <c r="O90" s="282"/>
      <c r="P90" s="282"/>
      <c r="Q90" s="282"/>
      <c r="R90" s="118"/>
    </row>
    <row r="91" spans="2:47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47" s="1" customFormat="1" ht="29.25" customHeight="1">
      <c r="B92" s="33"/>
      <c r="C92" s="110" t="s">
        <v>118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78">
        <v>0</v>
      </c>
      <c r="O92" s="283"/>
      <c r="P92" s="283"/>
      <c r="Q92" s="283"/>
      <c r="R92" s="35"/>
      <c r="T92" s="119"/>
      <c r="U92" s="120" t="s">
        <v>36</v>
      </c>
    </row>
    <row r="93" spans="2:47" s="1" customFormat="1" ht="18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</row>
    <row r="94" spans="2:47" s="1" customFormat="1" ht="29.25" customHeight="1">
      <c r="B94" s="33"/>
      <c r="C94" s="101" t="s">
        <v>91</v>
      </c>
      <c r="D94" s="102"/>
      <c r="E94" s="102"/>
      <c r="F94" s="102"/>
      <c r="G94" s="102"/>
      <c r="H94" s="102"/>
      <c r="I94" s="102"/>
      <c r="J94" s="102"/>
      <c r="K94" s="102"/>
      <c r="L94" s="258">
        <f>ROUND(SUM(N88+N92),2)</f>
        <v>0</v>
      </c>
      <c r="M94" s="258"/>
      <c r="N94" s="258"/>
      <c r="O94" s="258"/>
      <c r="P94" s="258"/>
      <c r="Q94" s="258"/>
      <c r="R94" s="35"/>
    </row>
    <row r="95" spans="2:47" s="1" customFormat="1" ht="6.95" customHeight="1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9"/>
    </row>
    <row r="99" spans="2:6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</row>
    <row r="100" spans="2:63" s="1" customFormat="1" ht="36.950000000000003" customHeight="1">
      <c r="B100" s="33"/>
      <c r="C100" s="236" t="s">
        <v>119</v>
      </c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35"/>
    </row>
    <row r="101" spans="2:63" s="1" customFormat="1" ht="6.95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63" s="1" customFormat="1" ht="30" customHeight="1">
      <c r="B102" s="33"/>
      <c r="C102" s="30" t="s">
        <v>17</v>
      </c>
      <c r="D102" s="34"/>
      <c r="E102" s="34"/>
      <c r="F102" s="268" t="str">
        <f>F6</f>
        <v>FZŠ Chodovická 2250/36, Praha 9 - Rekonstrukce ležatých rozvodů vody - 2. etapa</v>
      </c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34"/>
      <c r="R102" s="35"/>
    </row>
    <row r="103" spans="2:63" s="1" customFormat="1" ht="36.950000000000003" customHeight="1">
      <c r="B103" s="33"/>
      <c r="C103" s="67" t="s">
        <v>99</v>
      </c>
      <c r="D103" s="34"/>
      <c r="E103" s="34"/>
      <c r="F103" s="250" t="str">
        <f>F7</f>
        <v>101 - VON</v>
      </c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34"/>
      <c r="R103" s="35"/>
    </row>
    <row r="104" spans="2:63" s="1" customFormat="1" ht="6.95" customHeigh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3" s="1" customFormat="1" ht="18" customHeight="1">
      <c r="B105" s="33"/>
      <c r="C105" s="30" t="s">
        <v>21</v>
      </c>
      <c r="D105" s="34"/>
      <c r="E105" s="34"/>
      <c r="F105" s="28" t="str">
        <f>F9</f>
        <v xml:space="preserve"> </v>
      </c>
      <c r="G105" s="34"/>
      <c r="H105" s="34"/>
      <c r="I105" s="34"/>
      <c r="J105" s="34"/>
      <c r="K105" s="30" t="s">
        <v>23</v>
      </c>
      <c r="L105" s="34"/>
      <c r="M105" s="271" t="str">
        <f>IF(O9="","",O9)</f>
        <v>29.3.2017</v>
      </c>
      <c r="N105" s="271"/>
      <c r="O105" s="271"/>
      <c r="P105" s="271"/>
      <c r="Q105" s="34"/>
      <c r="R105" s="35"/>
    </row>
    <row r="106" spans="2:63" s="1" customFormat="1" ht="6.95" customHeigh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63" s="1" customFormat="1" ht="15">
      <c r="B107" s="33"/>
      <c r="C107" s="30" t="s">
        <v>25</v>
      </c>
      <c r="D107" s="34"/>
      <c r="E107" s="34"/>
      <c r="F107" s="28" t="str">
        <f>E12</f>
        <v xml:space="preserve"> </v>
      </c>
      <c r="G107" s="34"/>
      <c r="H107" s="34"/>
      <c r="I107" s="34"/>
      <c r="J107" s="34"/>
      <c r="K107" s="30" t="s">
        <v>29</v>
      </c>
      <c r="L107" s="34"/>
      <c r="M107" s="238" t="str">
        <f>E18</f>
        <v xml:space="preserve"> </v>
      </c>
      <c r="N107" s="238"/>
      <c r="O107" s="238"/>
      <c r="P107" s="238"/>
      <c r="Q107" s="238"/>
      <c r="R107" s="35"/>
    </row>
    <row r="108" spans="2:63" s="1" customFormat="1" ht="14.45" customHeight="1">
      <c r="B108" s="33"/>
      <c r="C108" s="30" t="s">
        <v>28</v>
      </c>
      <c r="D108" s="34"/>
      <c r="E108" s="34"/>
      <c r="F108" s="28" t="str">
        <f>IF(E15="","",E15)</f>
        <v xml:space="preserve"> </v>
      </c>
      <c r="G108" s="34"/>
      <c r="H108" s="34"/>
      <c r="I108" s="34"/>
      <c r="J108" s="34"/>
      <c r="K108" s="30" t="s">
        <v>31</v>
      </c>
      <c r="L108" s="34"/>
      <c r="M108" s="238" t="str">
        <f>E21</f>
        <v xml:space="preserve"> </v>
      </c>
      <c r="N108" s="238"/>
      <c r="O108" s="238"/>
      <c r="P108" s="238"/>
      <c r="Q108" s="238"/>
      <c r="R108" s="35"/>
    </row>
    <row r="109" spans="2:63" s="1" customFormat="1" ht="10.3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3" s="8" customFormat="1" ht="29.25" customHeight="1">
      <c r="B110" s="121"/>
      <c r="C110" s="122" t="s">
        <v>120</v>
      </c>
      <c r="D110" s="123" t="s">
        <v>121</v>
      </c>
      <c r="E110" s="123" t="s">
        <v>54</v>
      </c>
      <c r="F110" s="284" t="s">
        <v>122</v>
      </c>
      <c r="G110" s="284"/>
      <c r="H110" s="284"/>
      <c r="I110" s="284"/>
      <c r="J110" s="123" t="s">
        <v>123</v>
      </c>
      <c r="K110" s="123" t="s">
        <v>124</v>
      </c>
      <c r="L110" s="285" t="s">
        <v>125</v>
      </c>
      <c r="M110" s="285"/>
      <c r="N110" s="284" t="s">
        <v>105</v>
      </c>
      <c r="O110" s="284"/>
      <c r="P110" s="284"/>
      <c r="Q110" s="286"/>
      <c r="R110" s="124"/>
      <c r="T110" s="74" t="s">
        <v>126</v>
      </c>
      <c r="U110" s="75" t="s">
        <v>36</v>
      </c>
      <c r="V110" s="75" t="s">
        <v>127</v>
      </c>
      <c r="W110" s="75" t="s">
        <v>128</v>
      </c>
      <c r="X110" s="75" t="s">
        <v>129</v>
      </c>
      <c r="Y110" s="75" t="s">
        <v>130</v>
      </c>
      <c r="Z110" s="75" t="s">
        <v>131</v>
      </c>
      <c r="AA110" s="76" t="s">
        <v>132</v>
      </c>
    </row>
    <row r="111" spans="2:63" s="1" customFormat="1" ht="29.25" customHeight="1">
      <c r="B111" s="33"/>
      <c r="C111" s="78" t="s">
        <v>101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96">
        <f>BK111</f>
        <v>0</v>
      </c>
      <c r="O111" s="297"/>
      <c r="P111" s="297"/>
      <c r="Q111" s="297"/>
      <c r="R111" s="35"/>
      <c r="T111" s="77"/>
      <c r="U111" s="49"/>
      <c r="V111" s="49"/>
      <c r="W111" s="125">
        <f>W112</f>
        <v>0</v>
      </c>
      <c r="X111" s="49"/>
      <c r="Y111" s="125">
        <f>Y112</f>
        <v>0</v>
      </c>
      <c r="Z111" s="49"/>
      <c r="AA111" s="126">
        <f>AA112</f>
        <v>0</v>
      </c>
      <c r="AT111" s="19" t="s">
        <v>71</v>
      </c>
      <c r="AU111" s="19" t="s">
        <v>107</v>
      </c>
      <c r="BK111" s="127">
        <f>BK112</f>
        <v>0</v>
      </c>
    </row>
    <row r="112" spans="2:63" s="9" customFormat="1" ht="37.35" customHeight="1">
      <c r="B112" s="128"/>
      <c r="C112" s="129"/>
      <c r="D112" s="130" t="s">
        <v>365</v>
      </c>
      <c r="E112" s="130"/>
      <c r="F112" s="130"/>
      <c r="G112" s="130"/>
      <c r="H112" s="130"/>
      <c r="I112" s="130"/>
      <c r="J112" s="130"/>
      <c r="K112" s="130"/>
      <c r="L112" s="130"/>
      <c r="M112" s="130"/>
      <c r="N112" s="298">
        <f>BK112</f>
        <v>0</v>
      </c>
      <c r="O112" s="279"/>
      <c r="P112" s="279"/>
      <c r="Q112" s="279"/>
      <c r="R112" s="131"/>
      <c r="T112" s="132"/>
      <c r="U112" s="129"/>
      <c r="V112" s="129"/>
      <c r="W112" s="133">
        <f>W113</f>
        <v>0</v>
      </c>
      <c r="X112" s="129"/>
      <c r="Y112" s="133">
        <f>Y113</f>
        <v>0</v>
      </c>
      <c r="Z112" s="129"/>
      <c r="AA112" s="134">
        <f>AA113</f>
        <v>0</v>
      </c>
      <c r="AR112" s="135" t="s">
        <v>138</v>
      </c>
      <c r="AT112" s="136" t="s">
        <v>71</v>
      </c>
      <c r="AU112" s="136" t="s">
        <v>72</v>
      </c>
      <c r="AY112" s="135" t="s">
        <v>133</v>
      </c>
      <c r="BK112" s="137">
        <f>BK113</f>
        <v>0</v>
      </c>
    </row>
    <row r="113" spans="2:65" s="9" customFormat="1" ht="19.899999999999999" customHeight="1">
      <c r="B113" s="128"/>
      <c r="C113" s="129"/>
      <c r="D113" s="138" t="s">
        <v>366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99">
        <f>BK113</f>
        <v>0</v>
      </c>
      <c r="O113" s="300"/>
      <c r="P113" s="300"/>
      <c r="Q113" s="300"/>
      <c r="R113" s="131"/>
      <c r="T113" s="132"/>
      <c r="U113" s="129"/>
      <c r="V113" s="129"/>
      <c r="W113" s="133">
        <f>SUM(W114:W118)</f>
        <v>0</v>
      </c>
      <c r="X113" s="129"/>
      <c r="Y113" s="133">
        <f>SUM(Y114:Y118)</f>
        <v>0</v>
      </c>
      <c r="Z113" s="129"/>
      <c r="AA113" s="134">
        <f>SUM(AA114:AA118)</f>
        <v>0</v>
      </c>
      <c r="AR113" s="135" t="s">
        <v>138</v>
      </c>
      <c r="AT113" s="136" t="s">
        <v>71</v>
      </c>
      <c r="AU113" s="136" t="s">
        <v>80</v>
      </c>
      <c r="AY113" s="135" t="s">
        <v>133</v>
      </c>
      <c r="BK113" s="137">
        <f>SUM(BK114:BK118)</f>
        <v>0</v>
      </c>
    </row>
    <row r="114" spans="2:65" s="1" customFormat="1" ht="22.5" customHeight="1">
      <c r="B114" s="139"/>
      <c r="C114" s="140" t="s">
        <v>80</v>
      </c>
      <c r="D114" s="140" t="s">
        <v>134</v>
      </c>
      <c r="E114" s="141" t="s">
        <v>367</v>
      </c>
      <c r="F114" s="287" t="s">
        <v>368</v>
      </c>
      <c r="G114" s="287"/>
      <c r="H114" s="287"/>
      <c r="I114" s="287"/>
      <c r="J114" s="142" t="s">
        <v>196</v>
      </c>
      <c r="K114" s="143">
        <v>1</v>
      </c>
      <c r="L114" s="288">
        <v>0</v>
      </c>
      <c r="M114" s="288"/>
      <c r="N114" s="288">
        <f>ROUND(L114*K114,2)</f>
        <v>0</v>
      </c>
      <c r="O114" s="288"/>
      <c r="P114" s="288"/>
      <c r="Q114" s="288"/>
      <c r="R114" s="144"/>
      <c r="T114" s="145" t="s">
        <v>5</v>
      </c>
      <c r="U114" s="42" t="s">
        <v>37</v>
      </c>
      <c r="V114" s="146">
        <v>0</v>
      </c>
      <c r="W114" s="146">
        <f>V114*K114</f>
        <v>0</v>
      </c>
      <c r="X114" s="146">
        <v>0</v>
      </c>
      <c r="Y114" s="146">
        <f>X114*K114</f>
        <v>0</v>
      </c>
      <c r="Z114" s="146">
        <v>0</v>
      </c>
      <c r="AA114" s="147">
        <f>Z114*K114</f>
        <v>0</v>
      </c>
      <c r="AR114" s="19" t="s">
        <v>369</v>
      </c>
      <c r="AT114" s="19" t="s">
        <v>134</v>
      </c>
      <c r="AU114" s="19" t="s">
        <v>97</v>
      </c>
      <c r="AY114" s="19" t="s">
        <v>133</v>
      </c>
      <c r="BE114" s="148">
        <f>IF(U114="základní",N114,0)</f>
        <v>0</v>
      </c>
      <c r="BF114" s="148">
        <f>IF(U114="snížená",N114,0)</f>
        <v>0</v>
      </c>
      <c r="BG114" s="148">
        <f>IF(U114="zákl. přenesená",N114,0)</f>
        <v>0</v>
      </c>
      <c r="BH114" s="148">
        <f>IF(U114="sníž. přenesená",N114,0)</f>
        <v>0</v>
      </c>
      <c r="BI114" s="148">
        <f>IF(U114="nulová",N114,0)</f>
        <v>0</v>
      </c>
      <c r="BJ114" s="19" t="s">
        <v>80</v>
      </c>
      <c r="BK114" s="148">
        <f>ROUND(L114*K114,2)</f>
        <v>0</v>
      </c>
      <c r="BL114" s="19" t="s">
        <v>369</v>
      </c>
      <c r="BM114" s="19" t="s">
        <v>370</v>
      </c>
    </row>
    <row r="115" spans="2:65" s="1" customFormat="1" ht="22.5" customHeight="1">
      <c r="B115" s="139"/>
      <c r="C115" s="140" t="s">
        <v>97</v>
      </c>
      <c r="D115" s="140" t="s">
        <v>134</v>
      </c>
      <c r="E115" s="141" t="s">
        <v>371</v>
      </c>
      <c r="F115" s="287" t="s">
        <v>372</v>
      </c>
      <c r="G115" s="287"/>
      <c r="H115" s="287"/>
      <c r="I115" s="287"/>
      <c r="J115" s="142" t="s">
        <v>196</v>
      </c>
      <c r="K115" s="143">
        <v>1</v>
      </c>
      <c r="L115" s="288">
        <v>0</v>
      </c>
      <c r="M115" s="288"/>
      <c r="N115" s="288">
        <f>ROUND(L115*K115,2)</f>
        <v>0</v>
      </c>
      <c r="O115" s="288"/>
      <c r="P115" s="288"/>
      <c r="Q115" s="288"/>
      <c r="R115" s="144"/>
      <c r="T115" s="145" t="s">
        <v>5</v>
      </c>
      <c r="U115" s="42" t="s">
        <v>37</v>
      </c>
      <c r="V115" s="146">
        <v>0</v>
      </c>
      <c r="W115" s="146">
        <f>V115*K115</f>
        <v>0</v>
      </c>
      <c r="X115" s="146">
        <v>0</v>
      </c>
      <c r="Y115" s="146">
        <f>X115*K115</f>
        <v>0</v>
      </c>
      <c r="Z115" s="146">
        <v>0</v>
      </c>
      <c r="AA115" s="147">
        <f>Z115*K115</f>
        <v>0</v>
      </c>
      <c r="AR115" s="19" t="s">
        <v>369</v>
      </c>
      <c r="AT115" s="19" t="s">
        <v>134</v>
      </c>
      <c r="AU115" s="19" t="s">
        <v>97</v>
      </c>
      <c r="AY115" s="19" t="s">
        <v>133</v>
      </c>
      <c r="BE115" s="148">
        <f>IF(U115="základní",N115,0)</f>
        <v>0</v>
      </c>
      <c r="BF115" s="148">
        <f>IF(U115="snížená",N115,0)</f>
        <v>0</v>
      </c>
      <c r="BG115" s="148">
        <f>IF(U115="zákl. přenesená",N115,0)</f>
        <v>0</v>
      </c>
      <c r="BH115" s="148">
        <f>IF(U115="sníž. přenesená",N115,0)</f>
        <v>0</v>
      </c>
      <c r="BI115" s="148">
        <f>IF(U115="nulová",N115,0)</f>
        <v>0</v>
      </c>
      <c r="BJ115" s="19" t="s">
        <v>80</v>
      </c>
      <c r="BK115" s="148">
        <f>ROUND(L115*K115,2)</f>
        <v>0</v>
      </c>
      <c r="BL115" s="19" t="s">
        <v>369</v>
      </c>
      <c r="BM115" s="19" t="s">
        <v>373</v>
      </c>
    </row>
    <row r="116" spans="2:65" s="1" customFormat="1" ht="22.5" customHeight="1">
      <c r="B116" s="139"/>
      <c r="C116" s="140" t="s">
        <v>148</v>
      </c>
      <c r="D116" s="140" t="s">
        <v>134</v>
      </c>
      <c r="E116" s="141" t="s">
        <v>374</v>
      </c>
      <c r="F116" s="287" t="s">
        <v>375</v>
      </c>
      <c r="G116" s="287"/>
      <c r="H116" s="287"/>
      <c r="I116" s="287"/>
      <c r="J116" s="142" t="s">
        <v>196</v>
      </c>
      <c r="K116" s="143">
        <v>1</v>
      </c>
      <c r="L116" s="288">
        <v>0</v>
      </c>
      <c r="M116" s="288"/>
      <c r="N116" s="288">
        <f>ROUND(L116*K116,2)</f>
        <v>0</v>
      </c>
      <c r="O116" s="288"/>
      <c r="P116" s="288"/>
      <c r="Q116" s="288"/>
      <c r="R116" s="144"/>
      <c r="T116" s="145" t="s">
        <v>5</v>
      </c>
      <c r="U116" s="42" t="s">
        <v>37</v>
      </c>
      <c r="V116" s="146">
        <v>0</v>
      </c>
      <c r="W116" s="146">
        <f>V116*K116</f>
        <v>0</v>
      </c>
      <c r="X116" s="146">
        <v>0</v>
      </c>
      <c r="Y116" s="146">
        <f>X116*K116</f>
        <v>0</v>
      </c>
      <c r="Z116" s="146">
        <v>0</v>
      </c>
      <c r="AA116" s="147">
        <f>Z116*K116</f>
        <v>0</v>
      </c>
      <c r="AR116" s="19" t="s">
        <v>369</v>
      </c>
      <c r="AT116" s="19" t="s">
        <v>134</v>
      </c>
      <c r="AU116" s="19" t="s">
        <v>97</v>
      </c>
      <c r="AY116" s="19" t="s">
        <v>133</v>
      </c>
      <c r="BE116" s="148">
        <f>IF(U116="základní",N116,0)</f>
        <v>0</v>
      </c>
      <c r="BF116" s="148">
        <f>IF(U116="snížená",N116,0)</f>
        <v>0</v>
      </c>
      <c r="BG116" s="148">
        <f>IF(U116="zákl. přenesená",N116,0)</f>
        <v>0</v>
      </c>
      <c r="BH116" s="148">
        <f>IF(U116="sníž. přenesená",N116,0)</f>
        <v>0</v>
      </c>
      <c r="BI116" s="148">
        <f>IF(U116="nulová",N116,0)</f>
        <v>0</v>
      </c>
      <c r="BJ116" s="19" t="s">
        <v>80</v>
      </c>
      <c r="BK116" s="148">
        <f>ROUND(L116*K116,2)</f>
        <v>0</v>
      </c>
      <c r="BL116" s="19" t="s">
        <v>369</v>
      </c>
      <c r="BM116" s="19" t="s">
        <v>376</v>
      </c>
    </row>
    <row r="117" spans="2:65" s="1" customFormat="1" ht="22.5" customHeight="1">
      <c r="B117" s="139"/>
      <c r="C117" s="140" t="s">
        <v>138</v>
      </c>
      <c r="D117" s="140" t="s">
        <v>134</v>
      </c>
      <c r="E117" s="141" t="s">
        <v>377</v>
      </c>
      <c r="F117" s="287" t="s">
        <v>378</v>
      </c>
      <c r="G117" s="287"/>
      <c r="H117" s="287"/>
      <c r="I117" s="287"/>
      <c r="J117" s="142" t="s">
        <v>196</v>
      </c>
      <c r="K117" s="143">
        <v>1</v>
      </c>
      <c r="L117" s="288">
        <v>0</v>
      </c>
      <c r="M117" s="288"/>
      <c r="N117" s="288">
        <f>ROUND(L117*K117,2)</f>
        <v>0</v>
      </c>
      <c r="O117" s="288"/>
      <c r="P117" s="288"/>
      <c r="Q117" s="288"/>
      <c r="R117" s="144"/>
      <c r="T117" s="145" t="s">
        <v>5</v>
      </c>
      <c r="U117" s="42" t="s">
        <v>37</v>
      </c>
      <c r="V117" s="146">
        <v>0</v>
      </c>
      <c r="W117" s="146">
        <f>V117*K117</f>
        <v>0</v>
      </c>
      <c r="X117" s="146">
        <v>0</v>
      </c>
      <c r="Y117" s="146">
        <f>X117*K117</f>
        <v>0</v>
      </c>
      <c r="Z117" s="146">
        <v>0</v>
      </c>
      <c r="AA117" s="147">
        <f>Z117*K117</f>
        <v>0</v>
      </c>
      <c r="AR117" s="19" t="s">
        <v>369</v>
      </c>
      <c r="AT117" s="19" t="s">
        <v>134</v>
      </c>
      <c r="AU117" s="19" t="s">
        <v>97</v>
      </c>
      <c r="AY117" s="19" t="s">
        <v>133</v>
      </c>
      <c r="BE117" s="148">
        <f>IF(U117="základní",N117,0)</f>
        <v>0</v>
      </c>
      <c r="BF117" s="148">
        <f>IF(U117="snížená",N117,0)</f>
        <v>0</v>
      </c>
      <c r="BG117" s="148">
        <f>IF(U117="zákl. přenesená",N117,0)</f>
        <v>0</v>
      </c>
      <c r="BH117" s="148">
        <f>IF(U117="sníž. přenesená",N117,0)</f>
        <v>0</v>
      </c>
      <c r="BI117" s="148">
        <f>IF(U117="nulová",N117,0)</f>
        <v>0</v>
      </c>
      <c r="BJ117" s="19" t="s">
        <v>80</v>
      </c>
      <c r="BK117" s="148">
        <f>ROUND(L117*K117,2)</f>
        <v>0</v>
      </c>
      <c r="BL117" s="19" t="s">
        <v>369</v>
      </c>
      <c r="BM117" s="19" t="s">
        <v>379</v>
      </c>
    </row>
    <row r="118" spans="2:65" s="1" customFormat="1" ht="22.5" customHeight="1">
      <c r="B118" s="139"/>
      <c r="C118" s="140" t="s">
        <v>155</v>
      </c>
      <c r="D118" s="140" t="s">
        <v>134</v>
      </c>
      <c r="E118" s="141" t="s">
        <v>380</v>
      </c>
      <c r="F118" s="287" t="s">
        <v>381</v>
      </c>
      <c r="G118" s="287"/>
      <c r="H118" s="287"/>
      <c r="I118" s="287"/>
      <c r="J118" s="142" t="s">
        <v>196</v>
      </c>
      <c r="K118" s="143">
        <v>1</v>
      </c>
      <c r="L118" s="288">
        <v>0</v>
      </c>
      <c r="M118" s="288"/>
      <c r="N118" s="288">
        <f>ROUND(L118*K118,2)</f>
        <v>0</v>
      </c>
      <c r="O118" s="288"/>
      <c r="P118" s="288"/>
      <c r="Q118" s="288"/>
      <c r="R118" s="144"/>
      <c r="T118" s="145" t="s">
        <v>5</v>
      </c>
      <c r="U118" s="169" t="s">
        <v>37</v>
      </c>
      <c r="V118" s="170">
        <v>0</v>
      </c>
      <c r="W118" s="170">
        <f>V118*K118</f>
        <v>0</v>
      </c>
      <c r="X118" s="170">
        <v>0</v>
      </c>
      <c r="Y118" s="170">
        <f>X118*K118</f>
        <v>0</v>
      </c>
      <c r="Z118" s="170">
        <v>0</v>
      </c>
      <c r="AA118" s="171">
        <f>Z118*K118</f>
        <v>0</v>
      </c>
      <c r="AR118" s="19" t="s">
        <v>369</v>
      </c>
      <c r="AT118" s="19" t="s">
        <v>134</v>
      </c>
      <c r="AU118" s="19" t="s">
        <v>97</v>
      </c>
      <c r="AY118" s="19" t="s">
        <v>133</v>
      </c>
      <c r="BE118" s="148">
        <f>IF(U118="základní",N118,0)</f>
        <v>0</v>
      </c>
      <c r="BF118" s="148">
        <f>IF(U118="snížená",N118,0)</f>
        <v>0</v>
      </c>
      <c r="BG118" s="148">
        <f>IF(U118="zákl. přenesená",N118,0)</f>
        <v>0</v>
      </c>
      <c r="BH118" s="148">
        <f>IF(U118="sníž. přenesená",N118,0)</f>
        <v>0</v>
      </c>
      <c r="BI118" s="148">
        <f>IF(U118="nulová",N118,0)</f>
        <v>0</v>
      </c>
      <c r="BJ118" s="19" t="s">
        <v>80</v>
      </c>
      <c r="BK118" s="148">
        <f>ROUND(L118*K118,2)</f>
        <v>0</v>
      </c>
      <c r="BL118" s="19" t="s">
        <v>369</v>
      </c>
      <c r="BM118" s="19" t="s">
        <v>382</v>
      </c>
    </row>
    <row r="119" spans="2:65" s="1" customFormat="1" ht="6.95" customHeight="1"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9"/>
    </row>
  </sheetData>
  <mergeCells count="70">
    <mergeCell ref="H1:K1"/>
    <mergeCell ref="S2:AC2"/>
    <mergeCell ref="F117:I117"/>
    <mergeCell ref="L117:M117"/>
    <mergeCell ref="N117:Q117"/>
    <mergeCell ref="F110:I110"/>
    <mergeCell ref="L110:M110"/>
    <mergeCell ref="N110:Q110"/>
    <mergeCell ref="F114:I114"/>
    <mergeCell ref="L114:M114"/>
    <mergeCell ref="N114:Q114"/>
    <mergeCell ref="N111:Q111"/>
    <mergeCell ref="N112:Q112"/>
    <mergeCell ref="N113:Q113"/>
    <mergeCell ref="F102:P102"/>
    <mergeCell ref="F103:P103"/>
    <mergeCell ref="F118:I118"/>
    <mergeCell ref="L118:M118"/>
    <mergeCell ref="N118:Q118"/>
    <mergeCell ref="F115:I115"/>
    <mergeCell ref="L115:M115"/>
    <mergeCell ref="N115:Q115"/>
    <mergeCell ref="F116:I116"/>
    <mergeCell ref="L116:M116"/>
    <mergeCell ref="N116:Q116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SO 01 Stavební část</vt:lpstr>
      <vt:lpstr>01.1 - SO 01.1 ZTI</vt:lpstr>
      <vt:lpstr>ZTI</vt:lpstr>
      <vt:lpstr>01.1 - SO 01.2 UT</vt:lpstr>
      <vt:lpstr>01.1 - SO 01.3 MaR</vt:lpstr>
      <vt:lpstr>101 - VON</vt:lpstr>
      <vt:lpstr>'01 - SO 01 Stavební část'!Názvy_tisku</vt:lpstr>
      <vt:lpstr>'01.1 - SO 01.1 ZTI'!Názvy_tisku</vt:lpstr>
      <vt:lpstr>'01.1 - SO 01.2 UT'!Názvy_tisku</vt:lpstr>
      <vt:lpstr>'01.1 - SO 01.3 MaR'!Názvy_tisku</vt:lpstr>
      <vt:lpstr>'101 - VON'!Názvy_tisku</vt:lpstr>
      <vt:lpstr>'Rekapitulace stavby'!Názvy_tisku</vt:lpstr>
      <vt:lpstr>ZTI!Názvy_tisku</vt:lpstr>
      <vt:lpstr>'01 - SO 01 Stavební část'!Oblast_tisku</vt:lpstr>
      <vt:lpstr>'01.1 - SO 01.1 ZTI'!Oblast_tisku</vt:lpstr>
      <vt:lpstr>'01.1 - SO 01.2 UT'!Oblast_tisku</vt:lpstr>
      <vt:lpstr>'01.1 - SO 01.3 MaR'!Oblast_tisku</vt:lpstr>
      <vt:lpstr>'101 -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Lada Aleš</cp:lastModifiedBy>
  <cp:lastPrinted>2017-04-25T15:14:26Z</cp:lastPrinted>
  <dcterms:created xsi:type="dcterms:W3CDTF">2017-04-25T15:01:18Z</dcterms:created>
  <dcterms:modified xsi:type="dcterms:W3CDTF">2018-03-29T11:45:57Z</dcterms:modified>
</cp:coreProperties>
</file>